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755" activeTab="4"/>
  </bookViews>
  <sheets>
    <sheet name="CONSUNTIVO 2023" sheetId="4" r:id="rId1"/>
    <sheet name="incassi ruoli 2023 ordine data" sheetId="13" r:id="rId2"/>
    <sheet name="RUOLI DA INCASSARE" sheetId="6" r:id="rId3"/>
    <sheet name="sgravio ruoli" sheetId="7" r:id="rId4"/>
    <sheet name="Foglio1" sheetId="14" r:id="rId5"/>
  </sheets>
  <calcPr calcId="125725"/>
</workbook>
</file>

<file path=xl/calcChain.xml><?xml version="1.0" encoding="utf-8"?>
<calcChain xmlns="http://schemas.openxmlformats.org/spreadsheetml/2006/main">
  <c r="C56" i="14"/>
  <c r="B56"/>
  <c r="B55"/>
  <c r="C51"/>
  <c r="C41"/>
  <c r="B40"/>
  <c r="B38"/>
  <c r="K25"/>
  <c r="D25"/>
  <c r="K24"/>
  <c r="G22"/>
  <c r="C22"/>
  <c r="J22" s="1"/>
  <c r="J21"/>
  <c r="C21"/>
  <c r="J20"/>
  <c r="C20"/>
  <c r="J19"/>
  <c r="C19"/>
  <c r="C17"/>
  <c r="J16"/>
  <c r="C16"/>
  <c r="C15"/>
  <c r="J15" s="1"/>
  <c r="J14"/>
  <c r="C14"/>
  <c r="G13"/>
  <c r="F13"/>
  <c r="C13" s="1"/>
  <c r="J13" s="1"/>
  <c r="G12"/>
  <c r="F12"/>
  <c r="E12"/>
  <c r="C12" s="1"/>
  <c r="J12" s="1"/>
  <c r="C11"/>
  <c r="J11" s="1"/>
  <c r="G10"/>
  <c r="F10"/>
  <c r="C10" s="1"/>
  <c r="G9"/>
  <c r="F9"/>
  <c r="E9"/>
  <c r="B9" s="1"/>
  <c r="J9" s="1"/>
  <c r="B8"/>
  <c r="J8" s="1"/>
  <c r="J7"/>
  <c r="B7"/>
  <c r="E6"/>
  <c r="E25" s="1"/>
  <c r="B6"/>
  <c r="B55" i="4"/>
  <c r="C51"/>
  <c r="F6" i="14" l="1"/>
  <c r="F25" s="1"/>
  <c r="G6" s="1"/>
  <c r="G25" s="1"/>
  <c r="E26"/>
  <c r="C25"/>
  <c r="J10"/>
  <c r="J25" s="1"/>
  <c r="J27" s="1"/>
  <c r="B25"/>
  <c r="C41" i="4"/>
  <c r="B40"/>
  <c r="B38"/>
  <c r="C21"/>
  <c r="C20"/>
  <c r="J20" s="1"/>
  <c r="C19"/>
  <c r="J19" s="1"/>
  <c r="C17"/>
  <c r="C16"/>
  <c r="C15"/>
  <c r="J15" s="1"/>
  <c r="C14"/>
  <c r="J14" s="1"/>
  <c r="C11"/>
  <c r="J11" s="1"/>
  <c r="B8"/>
  <c r="J8" s="1"/>
  <c r="B7"/>
  <c r="J7" s="1"/>
  <c r="G9"/>
  <c r="G10" s="1"/>
  <c r="G12"/>
  <c r="G13"/>
  <c r="G22"/>
  <c r="C22" s="1"/>
  <c r="J22" s="1"/>
  <c r="F13"/>
  <c r="F12"/>
  <c r="F9"/>
  <c r="F10" s="1"/>
  <c r="E12"/>
  <c r="E9"/>
  <c r="D25"/>
  <c r="E6" s="1"/>
  <c r="J21"/>
  <c r="J16"/>
  <c r="B6"/>
  <c r="B27" i="14" l="1"/>
  <c r="C13" i="4"/>
  <c r="J13" s="1"/>
  <c r="C12"/>
  <c r="J12" s="1"/>
  <c r="E25"/>
  <c r="F6" s="1"/>
  <c r="F25" s="1"/>
  <c r="G6" s="1"/>
  <c r="G25" s="1"/>
  <c r="B9"/>
  <c r="J9" s="1"/>
  <c r="C10"/>
  <c r="J10" s="1"/>
  <c r="K24"/>
  <c r="K25" s="1"/>
  <c r="E26" l="1"/>
  <c r="B25"/>
  <c r="C25"/>
  <c r="F13" i="7"/>
  <c r="F12"/>
  <c r="F11"/>
  <c r="F10"/>
  <c r="F9"/>
  <c r="F8"/>
  <c r="F7"/>
  <c r="B27" i="4" l="1"/>
  <c r="J25"/>
  <c r="J27" s="1"/>
  <c r="B56"/>
  <c r="C56" s="1"/>
  <c r="F15" i="7"/>
</calcChain>
</file>

<file path=xl/sharedStrings.xml><?xml version="1.0" encoding="utf-8"?>
<sst xmlns="http://schemas.openxmlformats.org/spreadsheetml/2006/main" count="213" uniqueCount="139">
  <si>
    <t>ENTRATE</t>
  </si>
  <si>
    <t>USCITE</t>
  </si>
  <si>
    <t>BANCA</t>
  </si>
  <si>
    <t>CASSA</t>
  </si>
  <si>
    <t>TOTALE A PAREGGIO</t>
  </si>
  <si>
    <t>Spese postali</t>
  </si>
  <si>
    <t>Spese bancarie</t>
  </si>
  <si>
    <t>Commissioni bancarie</t>
  </si>
  <si>
    <t>Imposta di bollo su conto corrente</t>
  </si>
  <si>
    <t>Spese cancelleria</t>
  </si>
  <si>
    <t>ARENA PAOLO</t>
  </si>
  <si>
    <t>BELLOTTO MAURO</t>
  </si>
  <si>
    <t>DELFINO FLAVIO</t>
  </si>
  <si>
    <t>GALEAZZI GABRIELLA</t>
  </si>
  <si>
    <t>RUOLI DA INCASSARE</t>
  </si>
  <si>
    <t>GRANDE ALDO</t>
  </si>
  <si>
    <t>N. 4 RUOLI</t>
  </si>
  <si>
    <t>note</t>
  </si>
  <si>
    <t>2013</t>
  </si>
  <si>
    <t>2014</t>
  </si>
  <si>
    <t>2015</t>
  </si>
  <si>
    <t>2016</t>
  </si>
  <si>
    <t>2018</t>
  </si>
  <si>
    <t>2017</t>
  </si>
  <si>
    <t>2019</t>
  </si>
  <si>
    <t>ballestra barboni cargiolli salvetti siccardi</t>
  </si>
  <si>
    <t>DETTAGLIO SGRAVI RUOLI 2013 - 2019</t>
  </si>
  <si>
    <t>Anno ruolo</t>
  </si>
  <si>
    <t>Quota nazionale</t>
  </si>
  <si>
    <t>N quote da sgravare</t>
  </si>
  <si>
    <t>Elenco nominativi</t>
  </si>
  <si>
    <t>totale sgravio quota nazionale</t>
  </si>
  <si>
    <t>totali</t>
  </si>
  <si>
    <t>barboni siccardi siciliano</t>
  </si>
  <si>
    <t>ballestra barboni cargiolli salvetti siccardi siciliano</t>
  </si>
  <si>
    <t>ballestra barboni cargiolli fialdini salvetti siccardi</t>
  </si>
  <si>
    <t>barboni salvetti siccardi siciliano</t>
  </si>
  <si>
    <t>ADAMI DAVIDE</t>
  </si>
  <si>
    <t>AIRE PAOLO</t>
  </si>
  <si>
    <t>BARBAGELATA FRANCO</t>
  </si>
  <si>
    <t>CAPARVI DANIELE</t>
  </si>
  <si>
    <t>CAPRIOLI MAURO</t>
  </si>
  <si>
    <t>CLARA CARLO</t>
  </si>
  <si>
    <t>CONIO GIORGIO</t>
  </si>
  <si>
    <t>DELLA VALLE DOMENICO</t>
  </si>
  <si>
    <t>GAGGERO GIOVANNI BATTISTA</t>
  </si>
  <si>
    <t>GARELLA STEFANO</t>
  </si>
  <si>
    <t>GNECCO ILARIO MARIO</t>
  </si>
  <si>
    <t>LANTERI SERGIO</t>
  </si>
  <si>
    <t>MALUGANI GIORGIO</t>
  </si>
  <si>
    <t>MAZZI LUCA</t>
  </si>
  <si>
    <t>PASTORELLI MATTIA</t>
  </si>
  <si>
    <t>PENSA PIETRO</t>
  </si>
  <si>
    <t>PISSIMBONE PAOLO</t>
  </si>
  <si>
    <t>RAIMONDO GIUSEPPE</t>
  </si>
  <si>
    <t>RAMO’ GIAN PAOLO</t>
  </si>
  <si>
    <t>ROSSI CLAUDIO</t>
  </si>
  <si>
    <t>TALARICO ANTONIO</t>
  </si>
  <si>
    <t>TORTONESI LUDOVICO</t>
  </si>
  <si>
    <t>TUBINO ROBERTO</t>
  </si>
  <si>
    <t>UGOBUONO RENATO</t>
  </si>
  <si>
    <t>VALLE LORENZO</t>
  </si>
  <si>
    <t>Spese segreteria anno 2022 (800€ imponibile + 200€ ritenuta acconto)</t>
  </si>
  <si>
    <t>ARENA</t>
  </si>
  <si>
    <t>BOTTINO</t>
  </si>
  <si>
    <t>DATA RIVERSAMENTO RUOLO</t>
  </si>
  <si>
    <t>ANNO</t>
  </si>
  <si>
    <t>ISCRITTO</t>
  </si>
  <si>
    <t>Entrate ruoli 2021 (1 x 100,00€) Arena</t>
  </si>
  <si>
    <t>Spese segreteria anno 2023 (800€ imponibile + 200€ ritenuta acconto)</t>
  </si>
  <si>
    <t>CACCAMO ELISABETTA</t>
  </si>
  <si>
    <t>VASSALLO FILIPPO</t>
  </si>
  <si>
    <t>OLIVERI LORENZO</t>
  </si>
  <si>
    <t>Commissioni Equitalia per riscossione ruoli</t>
  </si>
  <si>
    <t>Entrate ruoli 2014 (1 X 56,85€) Bellotto</t>
  </si>
  <si>
    <t>Entrate ruoli 2020 (1 x 70,00€) Arena</t>
  </si>
  <si>
    <t>Entrate ruoli 2022 (4 x 100€) Arena Bottino Lanteri Malugani</t>
  </si>
  <si>
    <t>Spese segreteria anno 2024 (800€ imponibile + 200€ ritenuta acconto)</t>
  </si>
  <si>
    <t>Totale a pareggio</t>
  </si>
  <si>
    <t>N. 1 RUOLI</t>
  </si>
  <si>
    <t>LANTERI</t>
  </si>
  <si>
    <t>MALUGANI</t>
  </si>
  <si>
    <t>DIMURO</t>
  </si>
  <si>
    <t>N. 3 RUOLI</t>
  </si>
  <si>
    <t>SITUAZIONE AL 31/12/2023</t>
  </si>
  <si>
    <t>DI MURO ANDREA</t>
  </si>
  <si>
    <t>Incasso Ruoli 2019 (Grande)</t>
  </si>
  <si>
    <t>Incasso Ruoli 2024</t>
  </si>
  <si>
    <t>Incasso Ruoli 2023 (DiMuro)</t>
  </si>
  <si>
    <t>Versamento contanti in cassa a seguito prelievo da conto corrente in data 17/06/2024</t>
  </si>
  <si>
    <t>Prelievo da conto corrente in data 17/06/2024</t>
  </si>
  <si>
    <t>Riversamento quota ruoli competenza nazionale ruoli 2024</t>
  </si>
  <si>
    <t>Canone conto corrente on line</t>
  </si>
  <si>
    <t>mar</t>
  </si>
  <si>
    <t>giu</t>
  </si>
  <si>
    <t>set</t>
  </si>
  <si>
    <t>dic</t>
  </si>
  <si>
    <t>BILANCIO CONSUNTIVO 2024</t>
  </si>
  <si>
    <t>Fattura fiori per funerale Perito Agrario Talarico - Ft 1/PA del 18/11/2024 Toscano Lucia</t>
  </si>
  <si>
    <t>Fattura Centro Servizi Web per manutenzione sito internet - Ft 24 del 02/10/2024</t>
  </si>
  <si>
    <t>Fattura Visura 1224101426 del 19.02.2024 per protocollo informatico</t>
  </si>
  <si>
    <t>Fattura Visura 1224101168 del 29.01.2024 per conservazione fatture elettroniche</t>
  </si>
  <si>
    <t>Rimborso spese viaggio in treno al Presidente del 15/07/2024 Imperia-Genova (A/R)</t>
  </si>
  <si>
    <t>Spese postali convocazioni assemblea 2024</t>
  </si>
  <si>
    <t>SALDO CONTABILE AL 01/01/2024</t>
  </si>
  <si>
    <t>SALDO CONSUNTIVO AL 31/12/2024</t>
  </si>
  <si>
    <t>BILANCIO PREVENTIVO 2025</t>
  </si>
  <si>
    <t>DA INCASSARE AL 27/01/25</t>
  </si>
  <si>
    <t>BELLOTTO</t>
  </si>
  <si>
    <t>Entrate ruoli 2023 (2 x 110€ + 210€) Arena Lanteri Dimuro</t>
  </si>
  <si>
    <t>Ruoli 2024 (2x110€) Arena Lanteri</t>
  </si>
  <si>
    <t>Spese segreteria anno 2025 (800€ imponibile + 200€ ritenuta acconto)</t>
  </si>
  <si>
    <t>Canone software "Visura spa" per protocollo informatico anno 2025</t>
  </si>
  <si>
    <t>Canone "Visura spa" per conservazione fatture anno 2025</t>
  </si>
  <si>
    <t xml:space="preserve">Rimborso spese postali anticipate dal P.A. Bovalina Giovanni nel 2023 </t>
  </si>
  <si>
    <t xml:space="preserve">Commissioni Equitalia per riscossione ruoli </t>
  </si>
  <si>
    <t>Spese per dichiarazioni fiscali 2024 redditi 2023(Certificazione Unica + 770) Caf</t>
  </si>
  <si>
    <t>Spese per dichiarazioni fiscali 2025 redditi 2024(Certificazione Unica + 770) Caf</t>
  </si>
  <si>
    <t>TOTALE PREVENTIVO 2025</t>
  </si>
  <si>
    <t>Nel 2025 incassato arena lanteri malugani</t>
  </si>
  <si>
    <t>Incassati nel 2025</t>
  </si>
  <si>
    <t>Ruoli 2025 (26 x 110€ + 5 x 200€)</t>
  </si>
  <si>
    <t>Ruoli 2025 da riversare al Collegio nazionale (130,00€ x 5 + 40,00€ x 26)</t>
  </si>
  <si>
    <t>Debito v/nazionale per sgravio ruoli 2004-2024 dei cancellati per morosità</t>
  </si>
  <si>
    <t>al 2024 pari ad Euro 1897,42. Per le quote 2004-2014</t>
  </si>
  <si>
    <t xml:space="preserve">pari ad Euro 1111,19 si provvederà a verificare se le </t>
  </si>
  <si>
    <t>* POSTILLA: quote dovute al nazionale per gli anni dal 2015</t>
  </si>
  <si>
    <t>stesse sono ancora esigibili. Vedi Pec del 28/01/2025</t>
  </si>
  <si>
    <t>del Collegio Nazionale</t>
  </si>
  <si>
    <t>vedi postilla</t>
  </si>
  <si>
    <t xml:space="preserve">Fattura Centro Servizi Web per assistenza e manutenzione sito internet </t>
  </si>
  <si>
    <t xml:space="preserve">Incasso Ruoli 2019 </t>
  </si>
  <si>
    <t xml:space="preserve">Incasso Ruoli 2023 </t>
  </si>
  <si>
    <t xml:space="preserve">Entrate ruoli 2014 (1 X 56,85€) </t>
  </si>
  <si>
    <t xml:space="preserve">Entrate ruoli 2020 (1 x 70,00€) </t>
  </si>
  <si>
    <t xml:space="preserve">Entrate ruoli 2021 (1 x 100,00€) </t>
  </si>
  <si>
    <t xml:space="preserve">Entrate ruoli 2022 (4 x 100€) </t>
  </si>
  <si>
    <t xml:space="preserve">Entrate ruoli 2023 (2 x 110€ + 210€) </t>
  </si>
  <si>
    <t xml:space="preserve">Ruoli 2024 (2x110€)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</si>
</sst>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0_ ;\-#,##0.00\ "/>
    <numFmt numFmtId="166" formatCode="_-* #,##0_-;\-* #,##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.9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Arial"/>
      <family val="2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Fill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164" fontId="7" fillId="0" borderId="0" xfId="1" applyFont="1" applyFill="1"/>
    <xf numFmtId="164" fontId="7" fillId="0" borderId="0" xfId="1" applyFont="1" applyFill="1" applyBorder="1"/>
    <xf numFmtId="164" fontId="7" fillId="0" borderId="0" xfId="1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8" fillId="0" borderId="0" xfId="1" applyFont="1" applyFill="1"/>
    <xf numFmtId="164" fontId="8" fillId="0" borderId="0" xfId="1" applyFont="1" applyFill="1" applyBorder="1"/>
    <xf numFmtId="164" fontId="8" fillId="0" borderId="0" xfId="1" applyFont="1" applyFill="1" applyAlignment="1">
      <alignment horizontal="center"/>
    </xf>
    <xf numFmtId="49" fontId="8" fillId="0" borderId="0" xfId="1" applyNumberFormat="1" applyFont="1" applyFill="1" applyAlignment="1">
      <alignment horizontal="center" wrapText="1"/>
    </xf>
    <xf numFmtId="49" fontId="7" fillId="0" borderId="0" xfId="1" applyNumberFormat="1" applyFont="1" applyFill="1" applyAlignment="1">
      <alignment horizontal="center" wrapText="1"/>
    </xf>
    <xf numFmtId="164" fontId="7" fillId="0" borderId="11" xfId="1" applyFont="1" applyFill="1" applyBorder="1"/>
    <xf numFmtId="49" fontId="7" fillId="0" borderId="11" xfId="1" applyNumberFormat="1" applyFont="1" applyFill="1" applyBorder="1" applyAlignment="1">
      <alignment horizontal="center" wrapText="1"/>
    </xf>
    <xf numFmtId="164" fontId="7" fillId="0" borderId="11" xfId="1" applyFont="1" applyFill="1" applyBorder="1" applyAlignment="1">
      <alignment horizontal="center"/>
    </xf>
    <xf numFmtId="164" fontId="7" fillId="0" borderId="11" xfId="1" applyFont="1" applyFill="1" applyBorder="1" applyAlignment="1">
      <alignment horizontal="center" wrapText="1"/>
    </xf>
    <xf numFmtId="164" fontId="7" fillId="0" borderId="11" xfId="1" applyFont="1" applyFill="1" applyBorder="1" applyAlignment="1">
      <alignment wrapText="1"/>
    </xf>
    <xf numFmtId="164" fontId="7" fillId="0" borderId="11" xfId="1" applyFont="1" applyFill="1" applyBorder="1" applyAlignment="1">
      <alignment horizontal="right"/>
    </xf>
    <xf numFmtId="164" fontId="7" fillId="0" borderId="11" xfId="1" quotePrefix="1" applyFont="1" applyFill="1" applyBorder="1" applyAlignment="1">
      <alignment horizontal="center"/>
    </xf>
    <xf numFmtId="166" fontId="7" fillId="0" borderId="11" xfId="1" applyNumberFormat="1" applyFont="1" applyFill="1" applyBorder="1" applyAlignment="1"/>
    <xf numFmtId="164" fontId="7" fillId="0" borderId="11" xfId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 textRotation="90"/>
    </xf>
    <xf numFmtId="0" fontId="9" fillId="0" borderId="0" xfId="0" applyFont="1" applyFill="1" applyAlignment="1">
      <alignment horizontal="center" vertical="center"/>
    </xf>
    <xf numFmtId="164" fontId="10" fillId="0" borderId="3" xfId="1" applyFont="1" applyFill="1" applyBorder="1"/>
    <xf numFmtId="164" fontId="10" fillId="0" borderId="4" xfId="1" applyFont="1" applyFill="1" applyBorder="1"/>
    <xf numFmtId="164" fontId="10" fillId="0" borderId="4" xfId="1" applyFont="1" applyFill="1" applyBorder="1" applyAlignment="1">
      <alignment horizontal="center"/>
    </xf>
    <xf numFmtId="164" fontId="10" fillId="0" borderId="0" xfId="1" applyFont="1" applyFill="1"/>
    <xf numFmtId="164" fontId="10" fillId="0" borderId="5" xfId="1" applyFont="1" applyFill="1" applyBorder="1" applyAlignment="1">
      <alignment horizontal="center"/>
    </xf>
    <xf numFmtId="164" fontId="10" fillId="0" borderId="6" xfId="1" applyFont="1" applyFill="1" applyBorder="1"/>
    <xf numFmtId="164" fontId="10" fillId="0" borderId="0" xfId="1" applyFont="1" applyFill="1" applyBorder="1" applyAlignment="1">
      <alignment horizontal="right"/>
    </xf>
    <xf numFmtId="164" fontId="10" fillId="0" borderId="0" xfId="1" applyFont="1" applyFill="1" applyBorder="1" applyAlignment="1">
      <alignment horizontal="center"/>
    </xf>
    <xf numFmtId="164" fontId="10" fillId="0" borderId="6" xfId="1" applyFont="1" applyFill="1" applyBorder="1" applyAlignment="1">
      <alignment horizontal="center"/>
    </xf>
    <xf numFmtId="164" fontId="10" fillId="0" borderId="7" xfId="1" applyFont="1" applyFill="1" applyBorder="1" applyAlignment="1">
      <alignment horizontal="right"/>
    </xf>
    <xf numFmtId="164" fontId="11" fillId="0" borderId="6" xfId="1" applyFont="1" applyFill="1" applyBorder="1"/>
    <xf numFmtId="164" fontId="11" fillId="0" borderId="0" xfId="1" applyFont="1" applyFill="1" applyBorder="1"/>
    <xf numFmtId="165" fontId="11" fillId="0" borderId="0" xfId="1" applyNumberFormat="1" applyFont="1" applyFill="1" applyBorder="1" applyAlignment="1">
      <alignment horizontal="right"/>
    </xf>
    <xf numFmtId="165" fontId="11" fillId="0" borderId="7" xfId="1" applyNumberFormat="1" applyFont="1" applyFill="1" applyBorder="1" applyAlignment="1">
      <alignment horizontal="right"/>
    </xf>
    <xf numFmtId="164" fontId="10" fillId="0" borderId="0" xfId="1" applyFont="1" applyFill="1" applyBorder="1"/>
    <xf numFmtId="165" fontId="10" fillId="0" borderId="0" xfId="1" applyNumberFormat="1" applyFont="1" applyFill="1" applyBorder="1" applyAlignment="1">
      <alignment horizontal="right"/>
    </xf>
    <xf numFmtId="165" fontId="10" fillId="0" borderId="7" xfId="1" applyNumberFormat="1" applyFont="1" applyFill="1" applyBorder="1" applyAlignment="1">
      <alignment horizontal="right"/>
    </xf>
    <xf numFmtId="164" fontId="10" fillId="0" borderId="6" xfId="1" applyFont="1" applyFill="1" applyBorder="1" applyAlignment="1">
      <alignment horizontal="left"/>
    </xf>
    <xf numFmtId="164" fontId="10" fillId="0" borderId="2" xfId="1" applyFont="1" applyFill="1" applyBorder="1"/>
    <xf numFmtId="165" fontId="10" fillId="0" borderId="8" xfId="1" applyNumberFormat="1" applyFont="1" applyFill="1" applyBorder="1" applyAlignment="1">
      <alignment horizontal="right"/>
    </xf>
    <xf numFmtId="164" fontId="11" fillId="0" borderId="0" xfId="1" applyFont="1" applyFill="1"/>
    <xf numFmtId="164" fontId="11" fillId="0" borderId="6" xfId="1" applyFont="1" applyFill="1" applyBorder="1" applyAlignment="1">
      <alignment horizontal="right"/>
    </xf>
    <xf numFmtId="164" fontId="10" fillId="0" borderId="9" xfId="1" applyFont="1" applyFill="1" applyBorder="1"/>
    <xf numFmtId="164" fontId="10" fillId="0" borderId="1" xfId="1" applyFont="1" applyFill="1" applyBorder="1"/>
    <xf numFmtId="164" fontId="10" fillId="0" borderId="1" xfId="1" applyFont="1" applyFill="1" applyBorder="1" applyAlignment="1">
      <alignment horizontal="center"/>
    </xf>
    <xf numFmtId="164" fontId="10" fillId="0" borderId="10" xfId="1" applyFont="1" applyFill="1" applyBorder="1" applyAlignment="1">
      <alignment horizontal="center"/>
    </xf>
    <xf numFmtId="164" fontId="10" fillId="0" borderId="7" xfId="1" applyFont="1" applyFill="1" applyBorder="1" applyAlignment="1">
      <alignment horizontal="center"/>
    </xf>
    <xf numFmtId="164" fontId="10" fillId="0" borderId="0" xfId="1" applyFont="1" applyFill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64" fontId="10" fillId="0" borderId="0" xfId="1" applyFont="1" applyFill="1" applyBorder="1" applyAlignment="1"/>
    <xf numFmtId="164" fontId="10" fillId="0" borderId="7" xfId="1" applyFont="1" applyFill="1" applyBorder="1" applyAlignment="1"/>
    <xf numFmtId="164" fontId="10" fillId="0" borderId="2" xfId="1" applyFont="1" applyFill="1" applyBorder="1" applyAlignment="1">
      <alignment horizontal="center"/>
    </xf>
    <xf numFmtId="164" fontId="9" fillId="0" borderId="0" xfId="1" applyFont="1" applyFill="1" applyAlignment="1">
      <alignment horizontal="center" vertical="center"/>
    </xf>
    <xf numFmtId="164" fontId="9" fillId="0" borderId="12" xfId="1" applyFont="1" applyFill="1" applyBorder="1" applyAlignment="1">
      <alignment horizontal="center" vertical="center"/>
    </xf>
    <xf numFmtId="164" fontId="9" fillId="0" borderId="11" xfId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164" fontId="9" fillId="2" borderId="11" xfId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>
      <alignment horizontal="center" vertical="center"/>
    </xf>
    <xf numFmtId="14" fontId="9" fillId="3" borderId="1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164" fontId="12" fillId="0" borderId="11" xfId="1" applyFont="1" applyFill="1" applyBorder="1" applyAlignment="1">
      <alignment horizontal="center" vertical="center" wrapText="1"/>
    </xf>
    <xf numFmtId="14" fontId="12" fillId="0" borderId="11" xfId="0" applyNumberFormat="1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164" fontId="12" fillId="2" borderId="11" xfId="1" applyFont="1" applyFill="1" applyBorder="1" applyAlignment="1">
      <alignment horizontal="center" vertical="center" wrapText="1"/>
    </xf>
    <xf numFmtId="14" fontId="12" fillId="2" borderId="11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9" fillId="3" borderId="11" xfId="1" applyFont="1" applyFill="1" applyBorder="1" applyAlignment="1">
      <alignment horizontal="center" vertical="center"/>
    </xf>
    <xf numFmtId="164" fontId="9" fillId="2" borderId="11" xfId="1" applyFont="1" applyFill="1" applyBorder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/>
    </xf>
    <xf numFmtId="164" fontId="11" fillId="0" borderId="7" xfId="1" applyFont="1" applyFill="1" applyBorder="1" applyAlignment="1">
      <alignment horizontal="center"/>
    </xf>
    <xf numFmtId="164" fontId="10" fillId="0" borderId="0" xfId="1" applyFont="1" applyFill="1" applyAlignment="1">
      <alignment vertical="top" wrapText="1"/>
    </xf>
    <xf numFmtId="164" fontId="10" fillId="0" borderId="7" xfId="1" applyFont="1" applyFill="1" applyBorder="1" applyAlignment="1">
      <alignment vertical="top" wrapText="1"/>
    </xf>
    <xf numFmtId="164" fontId="13" fillId="0" borderId="0" xfId="1" applyFont="1" applyFill="1" applyAlignment="1">
      <alignment vertical="top" wrapText="1"/>
    </xf>
    <xf numFmtId="164" fontId="13" fillId="0" borderId="7" xfId="1" applyFont="1" applyFill="1" applyBorder="1" applyAlignment="1">
      <alignment vertical="top" wrapText="1"/>
    </xf>
    <xf numFmtId="165" fontId="11" fillId="0" borderId="0" xfId="1" applyNumberFormat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/>
    </xf>
    <xf numFmtId="164" fontId="11" fillId="0" borderId="7" xfId="1" applyFont="1" applyFill="1" applyBorder="1" applyAlignment="1">
      <alignment horizontal="center"/>
    </xf>
    <xf numFmtId="164" fontId="10" fillId="0" borderId="7" xfId="1" applyFont="1" applyFill="1" applyBorder="1" applyAlignment="1">
      <alignment vertical="top" wrapText="1"/>
    </xf>
    <xf numFmtId="164" fontId="13" fillId="0" borderId="0" xfId="1" applyFont="1" applyFill="1" applyBorder="1" applyAlignment="1"/>
    <xf numFmtId="164" fontId="13" fillId="0" borderId="7" xfId="1" applyFont="1" applyFill="1" applyBorder="1" applyAlignment="1"/>
    <xf numFmtId="164" fontId="13" fillId="0" borderId="7" xfId="1" applyFont="1" applyFill="1" applyBorder="1" applyAlignment="1">
      <alignment vertical="top" wrapText="1"/>
    </xf>
    <xf numFmtId="164" fontId="10" fillId="0" borderId="0" xfId="1" quotePrefix="1" applyFont="1" applyFill="1" applyBorder="1" applyAlignment="1">
      <alignment horizontal="center"/>
    </xf>
    <xf numFmtId="164" fontId="13" fillId="0" borderId="0" xfId="1" applyFont="1" applyFill="1" applyBorder="1" applyAlignment="1">
      <alignment vertical="top" wrapText="1"/>
    </xf>
    <xf numFmtId="164" fontId="13" fillId="0" borderId="6" xfId="1" applyFont="1" applyFill="1" applyBorder="1" applyAlignment="1"/>
    <xf numFmtId="164" fontId="13" fillId="0" borderId="9" xfId="1" applyFont="1" applyFill="1" applyBorder="1" applyAlignment="1"/>
    <xf numFmtId="164" fontId="13" fillId="0" borderId="1" xfId="1" applyFont="1" applyFill="1" applyBorder="1" applyAlignment="1"/>
    <xf numFmtId="164" fontId="13" fillId="0" borderId="10" xfId="1" applyFont="1" applyFill="1" applyBorder="1" applyAlignment="1"/>
    <xf numFmtId="164" fontId="13" fillId="0" borderId="6" xfId="1" applyFont="1" applyFill="1" applyBorder="1" applyAlignment="1">
      <alignment vertical="top" wrapText="1"/>
    </xf>
    <xf numFmtId="164" fontId="13" fillId="0" borderId="0" xfId="1" applyFont="1" applyFill="1" applyBorder="1" applyAlignment="1">
      <alignment vertical="top" wrapText="1"/>
    </xf>
    <xf numFmtId="164" fontId="13" fillId="0" borderId="7" xfId="1" applyFont="1" applyFill="1" applyBorder="1" applyAlignment="1">
      <alignment vertical="top" wrapText="1"/>
    </xf>
    <xf numFmtId="165" fontId="11" fillId="0" borderId="0" xfId="1" applyNumberFormat="1" applyFont="1" applyFill="1" applyBorder="1" applyAlignment="1">
      <alignment horizontal="center" vertical="center"/>
    </xf>
    <xf numFmtId="165" fontId="11" fillId="0" borderId="7" xfId="1" applyNumberFormat="1" applyFont="1" applyFill="1" applyBorder="1" applyAlignment="1">
      <alignment horizontal="center" vertical="center"/>
    </xf>
    <xf numFmtId="164" fontId="11" fillId="0" borderId="6" xfId="1" applyFont="1" applyFill="1" applyBorder="1" applyAlignment="1">
      <alignment horizontal="center"/>
    </xf>
    <xf numFmtId="164" fontId="11" fillId="0" borderId="0" xfId="1" applyFont="1" applyFill="1" applyBorder="1" applyAlignment="1">
      <alignment horizontal="center"/>
    </xf>
    <xf numFmtId="164" fontId="11" fillId="0" borderId="7" xfId="1" applyFont="1" applyFill="1" applyBorder="1" applyAlignment="1">
      <alignment horizontal="center"/>
    </xf>
    <xf numFmtId="164" fontId="10" fillId="0" borderId="0" xfId="1" applyFont="1" applyFill="1" applyAlignment="1">
      <alignment vertical="top" wrapText="1"/>
    </xf>
    <xf numFmtId="164" fontId="10" fillId="0" borderId="7" xfId="1" applyFont="1" applyFill="1" applyBorder="1" applyAlignment="1">
      <alignment vertical="top" wrapText="1"/>
    </xf>
    <xf numFmtId="164" fontId="13" fillId="0" borderId="3" xfId="1" applyFont="1" applyFill="1" applyBorder="1" applyAlignment="1">
      <alignment vertical="top" wrapText="1"/>
    </xf>
    <xf numFmtId="164" fontId="13" fillId="0" borderId="4" xfId="1" applyFont="1" applyFill="1" applyBorder="1" applyAlignment="1">
      <alignment vertical="top" wrapText="1"/>
    </xf>
    <xf numFmtId="164" fontId="13" fillId="0" borderId="5" xfId="1" applyFont="1" applyFill="1" applyBorder="1" applyAlignment="1">
      <alignment vertical="top" wrapText="1"/>
    </xf>
    <xf numFmtId="164" fontId="13" fillId="0" borderId="0" xfId="1" applyFont="1" applyFill="1" applyAlignment="1">
      <alignment horizontal="left" vertical="top" wrapText="1"/>
    </xf>
    <xf numFmtId="164" fontId="13" fillId="0" borderId="7" xfId="1" applyFont="1" applyFill="1" applyBorder="1" applyAlignment="1">
      <alignment horizontal="left" vertical="top" wrapText="1"/>
    </xf>
    <xf numFmtId="164" fontId="11" fillId="0" borderId="3" xfId="1" applyFont="1" applyFill="1" applyBorder="1" applyAlignment="1">
      <alignment horizontal="center"/>
    </xf>
    <xf numFmtId="164" fontId="11" fillId="0" borderId="4" xfId="1" applyFont="1" applyFill="1" applyBorder="1" applyAlignment="1">
      <alignment horizontal="center"/>
    </xf>
    <xf numFmtId="164" fontId="11" fillId="0" borderId="5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4" fontId="10" fillId="0" borderId="0" xfId="1" applyFont="1" applyFill="1" applyBorder="1" applyAlignment="1">
      <alignment vertical="top" wrapText="1"/>
    </xf>
    <xf numFmtId="164" fontId="10" fillId="0" borderId="0" xfId="1" applyFont="1" applyFill="1" applyBorder="1" applyAlignment="1">
      <alignment vertical="top" wrapText="1"/>
    </xf>
    <xf numFmtId="164" fontId="13" fillId="0" borderId="0" xfId="1" applyFont="1" applyFill="1" applyBorder="1" applyAlignment="1">
      <alignment horizontal="left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opLeftCell="A16" zoomScale="140" zoomScaleNormal="140" workbookViewId="0">
      <selection activeCell="A16" sqref="A1:XFD1048576"/>
    </sheetView>
  </sheetViews>
  <sheetFormatPr defaultColWidth="8.85546875" defaultRowHeight="9"/>
  <cols>
    <col min="1" max="1" width="69.7109375" style="37" customWidth="1"/>
    <col min="2" max="3" width="10.7109375" style="37" customWidth="1"/>
    <col min="4" max="5" width="8.42578125" style="37" hidden="1" customWidth="1"/>
    <col min="6" max="6" width="6.42578125" style="37" hidden="1" customWidth="1"/>
    <col min="7" max="7" width="8.42578125" style="37" hidden="1" customWidth="1"/>
    <col min="8" max="8" width="3.7109375" style="37" customWidth="1"/>
    <col min="9" max="9" width="3.7109375" style="48" customWidth="1"/>
    <col min="10" max="11" width="10.7109375" style="61" customWidth="1"/>
    <col min="12" max="13" width="9" style="37" bestFit="1" customWidth="1"/>
    <col min="14" max="14" width="8.85546875" style="37"/>
    <col min="15" max="15" width="9" style="37" bestFit="1" customWidth="1"/>
    <col min="16" max="16384" width="8.85546875" style="37"/>
  </cols>
  <sheetData>
    <row r="1" spans="1:12">
      <c r="D1" s="37" t="s">
        <v>93</v>
      </c>
      <c r="E1" s="37" t="s">
        <v>94</v>
      </c>
      <c r="F1" s="37" t="s">
        <v>95</v>
      </c>
      <c r="G1" s="37" t="s">
        <v>96</v>
      </c>
    </row>
    <row r="2" spans="1:12">
      <c r="A2" s="34"/>
      <c r="B2" s="35"/>
      <c r="C2" s="35"/>
      <c r="D2" s="35"/>
      <c r="E2" s="35"/>
      <c r="F2" s="35"/>
      <c r="G2" s="35"/>
      <c r="H2" s="35"/>
      <c r="I2" s="35"/>
      <c r="J2" s="36"/>
      <c r="K2" s="36"/>
    </row>
    <row r="3" spans="1:12">
      <c r="A3" s="34"/>
      <c r="B3" s="35"/>
      <c r="C3" s="35"/>
      <c r="D3" s="35"/>
      <c r="E3" s="35"/>
      <c r="F3" s="35"/>
      <c r="G3" s="35"/>
      <c r="H3" s="35"/>
      <c r="I3" s="35"/>
      <c r="J3" s="36"/>
      <c r="K3" s="38"/>
    </row>
    <row r="4" spans="1:12">
      <c r="A4" s="114" t="s">
        <v>97</v>
      </c>
      <c r="B4" s="115"/>
      <c r="C4" s="115"/>
      <c r="D4" s="115"/>
      <c r="E4" s="115"/>
      <c r="F4" s="115"/>
      <c r="G4" s="115"/>
      <c r="H4" s="115"/>
      <c r="I4" s="115"/>
      <c r="J4" s="115"/>
      <c r="K4" s="116"/>
    </row>
    <row r="5" spans="1:12">
      <c r="A5" s="39"/>
      <c r="B5" s="40" t="s">
        <v>0</v>
      </c>
      <c r="C5" s="40" t="s">
        <v>1</v>
      </c>
      <c r="D5" s="40"/>
      <c r="E5" s="40"/>
      <c r="F5" s="40"/>
      <c r="G5" s="40"/>
      <c r="H5" s="41"/>
      <c r="I5" s="42"/>
      <c r="J5" s="40" t="s">
        <v>2</v>
      </c>
      <c r="K5" s="43" t="s">
        <v>3</v>
      </c>
    </row>
    <row r="6" spans="1:12" s="45" customFormat="1">
      <c r="A6" s="44" t="s">
        <v>104</v>
      </c>
      <c r="B6" s="45">
        <f>+J6+K6</f>
        <v>2665.39</v>
      </c>
      <c r="D6" s="45">
        <v>2668.99</v>
      </c>
      <c r="E6" s="45">
        <f>+D25</f>
        <v>2628.79</v>
      </c>
      <c r="F6" s="45">
        <f>+E25</f>
        <v>5865.04</v>
      </c>
      <c r="G6" s="45">
        <f>+F25</f>
        <v>2980.7800000000007</v>
      </c>
      <c r="I6" s="44"/>
      <c r="J6" s="46">
        <v>2668.99</v>
      </c>
      <c r="K6" s="47">
        <v>-3.6</v>
      </c>
    </row>
    <row r="7" spans="1:12" s="48" customFormat="1">
      <c r="A7" s="39" t="s">
        <v>86</v>
      </c>
      <c r="B7" s="48">
        <f>SUM(D7:G7)</f>
        <v>70</v>
      </c>
      <c r="C7" s="45"/>
      <c r="D7" s="45"/>
      <c r="E7" s="45">
        <v>70</v>
      </c>
      <c r="F7" s="45"/>
      <c r="G7" s="45"/>
      <c r="H7" s="45"/>
      <c r="I7" s="44"/>
      <c r="J7" s="49">
        <f t="shared" ref="J7:J16" si="0">+B7-C7</f>
        <v>70</v>
      </c>
      <c r="K7" s="47"/>
    </row>
    <row r="8" spans="1:12" s="48" customFormat="1">
      <c r="A8" s="39" t="s">
        <v>88</v>
      </c>
      <c r="B8" s="48">
        <f t="shared" ref="B8:B9" si="1">SUM(D8:G8)</f>
        <v>210</v>
      </c>
      <c r="G8" s="48">
        <v>210</v>
      </c>
      <c r="I8" s="39"/>
      <c r="J8" s="49">
        <f t="shared" si="0"/>
        <v>210</v>
      </c>
      <c r="K8" s="50"/>
    </row>
    <row r="9" spans="1:12" s="48" customFormat="1">
      <c r="A9" s="39" t="s">
        <v>87</v>
      </c>
      <c r="B9" s="48">
        <f t="shared" si="1"/>
        <v>3960</v>
      </c>
      <c r="E9" s="48">
        <f>970+950+1080+220+110</f>
        <v>3330</v>
      </c>
      <c r="F9" s="48">
        <f>200+110</f>
        <v>310</v>
      </c>
      <c r="G9" s="48">
        <f>110+110+100</f>
        <v>320</v>
      </c>
      <c r="I9" s="39"/>
      <c r="J9" s="49">
        <f t="shared" si="0"/>
        <v>3960</v>
      </c>
      <c r="K9" s="50"/>
    </row>
    <row r="10" spans="1:12">
      <c r="A10" s="39" t="s">
        <v>73</v>
      </c>
      <c r="B10" s="48"/>
      <c r="C10" s="48">
        <f>SUM(D10:G10)</f>
        <v>80.670000000000016</v>
      </c>
      <c r="D10" s="48"/>
      <c r="E10" s="48">
        <v>68.849999999999994</v>
      </c>
      <c r="F10" s="48">
        <f>+F9-197.32-107.32</f>
        <v>5.3600000000000136</v>
      </c>
      <c r="G10" s="48">
        <f>+G8+G9-108.66-316.1-98.78</f>
        <v>6.460000000000008</v>
      </c>
      <c r="H10" s="48"/>
      <c r="I10" s="39"/>
      <c r="J10" s="49">
        <f t="shared" si="0"/>
        <v>-80.670000000000016</v>
      </c>
      <c r="K10" s="50"/>
      <c r="L10" s="48"/>
    </row>
    <row r="11" spans="1:12">
      <c r="A11" s="39" t="s">
        <v>91</v>
      </c>
      <c r="B11" s="48"/>
      <c r="C11" s="48">
        <f t="shared" ref="C11:C22" si="2">SUM(D11:G11)</f>
        <v>1770</v>
      </c>
      <c r="D11" s="48"/>
      <c r="E11" s="48"/>
      <c r="F11" s="48">
        <v>1770</v>
      </c>
      <c r="G11" s="48"/>
      <c r="H11" s="48"/>
      <c r="I11" s="39"/>
      <c r="J11" s="49">
        <f t="shared" si="0"/>
        <v>-1770</v>
      </c>
      <c r="K11" s="50"/>
      <c r="L11" s="48"/>
    </row>
    <row r="12" spans="1:12">
      <c r="A12" s="39" t="s">
        <v>92</v>
      </c>
      <c r="B12" s="48"/>
      <c r="C12" s="48">
        <f t="shared" si="2"/>
        <v>72</v>
      </c>
      <c r="D12" s="48">
        <v>15</v>
      </c>
      <c r="E12" s="48">
        <f>5+6.5+6.5</f>
        <v>18</v>
      </c>
      <c r="F12" s="48">
        <f>6.5*3</f>
        <v>19.5</v>
      </c>
      <c r="G12" s="48">
        <f>6.5*3</f>
        <v>19.5</v>
      </c>
      <c r="H12" s="48"/>
      <c r="I12" s="39"/>
      <c r="J12" s="49">
        <f t="shared" si="0"/>
        <v>-72</v>
      </c>
      <c r="K12" s="50"/>
      <c r="L12" s="48"/>
    </row>
    <row r="13" spans="1:12">
      <c r="A13" s="51" t="s">
        <v>7</v>
      </c>
      <c r="B13" s="48"/>
      <c r="C13" s="48">
        <f t="shared" si="2"/>
        <v>5.8</v>
      </c>
      <c r="D13" s="48"/>
      <c r="E13" s="48">
        <v>2</v>
      </c>
      <c r="F13" s="48">
        <f>1.5+1.3</f>
        <v>2.8</v>
      </c>
      <c r="G13" s="48">
        <f>0.5*2</f>
        <v>1</v>
      </c>
      <c r="H13" s="48"/>
      <c r="I13" s="39"/>
      <c r="J13" s="49">
        <f t="shared" si="0"/>
        <v>-5.8</v>
      </c>
      <c r="K13" s="50"/>
      <c r="L13" s="48"/>
    </row>
    <row r="14" spans="1:12">
      <c r="A14" s="51" t="s">
        <v>8</v>
      </c>
      <c r="B14" s="48"/>
      <c r="C14" s="48">
        <f t="shared" si="2"/>
        <v>100.1</v>
      </c>
      <c r="D14" s="48">
        <v>25.2</v>
      </c>
      <c r="E14" s="48">
        <v>24.9</v>
      </c>
      <c r="F14" s="48">
        <v>24.9</v>
      </c>
      <c r="G14" s="48">
        <v>25.1</v>
      </c>
      <c r="H14" s="48"/>
      <c r="I14" s="39"/>
      <c r="J14" s="49">
        <f t="shared" si="0"/>
        <v>-100.1</v>
      </c>
      <c r="K14" s="50"/>
      <c r="L14" s="48"/>
    </row>
    <row r="15" spans="1:12">
      <c r="A15" s="51" t="s">
        <v>62</v>
      </c>
      <c r="B15" s="41"/>
      <c r="C15" s="48">
        <f t="shared" si="2"/>
        <v>1000</v>
      </c>
      <c r="D15" s="41"/>
      <c r="E15" s="41"/>
      <c r="F15" s="41">
        <v>1000</v>
      </c>
      <c r="G15" s="41"/>
      <c r="H15" s="48"/>
      <c r="I15" s="39"/>
      <c r="J15" s="49">
        <f t="shared" si="0"/>
        <v>-1000</v>
      </c>
      <c r="K15" s="50"/>
      <c r="L15" s="48"/>
    </row>
    <row r="16" spans="1:12">
      <c r="A16" s="39" t="s">
        <v>98</v>
      </c>
      <c r="B16" s="41"/>
      <c r="C16" s="48">
        <f t="shared" si="2"/>
        <v>150</v>
      </c>
      <c r="D16" s="41"/>
      <c r="E16" s="41"/>
      <c r="F16" s="41"/>
      <c r="G16" s="41">
        <v>150</v>
      </c>
      <c r="H16" s="48"/>
      <c r="I16" s="39"/>
      <c r="J16" s="49">
        <f t="shared" si="0"/>
        <v>-150</v>
      </c>
      <c r="K16" s="50"/>
      <c r="L16" s="48"/>
    </row>
    <row r="17" spans="1:12">
      <c r="A17" s="39" t="s">
        <v>90</v>
      </c>
      <c r="B17" s="41"/>
      <c r="C17" s="48">
        <f t="shared" si="2"/>
        <v>50</v>
      </c>
      <c r="D17" s="41"/>
      <c r="E17" s="41">
        <v>50</v>
      </c>
      <c r="F17" s="41"/>
      <c r="G17" s="41"/>
      <c r="H17" s="48"/>
      <c r="I17" s="39"/>
      <c r="J17" s="49">
        <v>-50</v>
      </c>
      <c r="K17" s="50"/>
      <c r="L17" s="48"/>
    </row>
    <row r="18" spans="1:12">
      <c r="A18" s="39" t="s">
        <v>89</v>
      </c>
      <c r="B18" s="41">
        <v>50</v>
      </c>
      <c r="C18" s="48"/>
      <c r="D18" s="41"/>
      <c r="E18" s="41"/>
      <c r="F18" s="41"/>
      <c r="G18" s="41"/>
      <c r="H18" s="48"/>
      <c r="I18" s="39"/>
      <c r="J18" s="49"/>
      <c r="K18" s="50">
        <v>50</v>
      </c>
      <c r="L18" s="48"/>
    </row>
    <row r="19" spans="1:12">
      <c r="A19" s="39" t="s">
        <v>100</v>
      </c>
      <c r="B19" s="41"/>
      <c r="C19" s="48">
        <f t="shared" si="2"/>
        <v>340</v>
      </c>
      <c r="D19" s="41"/>
      <c r="E19" s="41"/>
      <c r="F19" s="41">
        <v>340</v>
      </c>
      <c r="G19" s="41"/>
      <c r="H19" s="48"/>
      <c r="I19" s="39"/>
      <c r="J19" s="49">
        <f>+B19-C19</f>
        <v>-340</v>
      </c>
      <c r="K19" s="50"/>
      <c r="L19" s="48"/>
    </row>
    <row r="20" spans="1:12">
      <c r="A20" s="39" t="s">
        <v>101</v>
      </c>
      <c r="B20" s="41"/>
      <c r="C20" s="48">
        <f t="shared" si="2"/>
        <v>6.5</v>
      </c>
      <c r="D20" s="41"/>
      <c r="E20" s="41"/>
      <c r="F20" s="41">
        <v>6.5</v>
      </c>
      <c r="G20" s="41"/>
      <c r="H20" s="48"/>
      <c r="I20" s="39"/>
      <c r="J20" s="49">
        <f>+B20-C20</f>
        <v>-6.5</v>
      </c>
      <c r="K20" s="50"/>
      <c r="L20" s="48"/>
    </row>
    <row r="21" spans="1:12">
      <c r="A21" s="39" t="s">
        <v>102</v>
      </c>
      <c r="B21" s="41"/>
      <c r="C21" s="48">
        <f t="shared" si="2"/>
        <v>25.2</v>
      </c>
      <c r="D21" s="41"/>
      <c r="E21" s="41"/>
      <c r="F21" s="41">
        <v>25.2</v>
      </c>
      <c r="G21" s="41"/>
      <c r="H21" s="48"/>
      <c r="I21" s="39"/>
      <c r="J21" s="49">
        <f>+B21-C21</f>
        <v>-25.2</v>
      </c>
      <c r="K21" s="50"/>
      <c r="L21" s="48"/>
    </row>
    <row r="22" spans="1:12">
      <c r="A22" s="39" t="s">
        <v>99</v>
      </c>
      <c r="B22" s="41"/>
      <c r="C22" s="48">
        <f t="shared" si="2"/>
        <v>760.06</v>
      </c>
      <c r="D22" s="41"/>
      <c r="E22" s="41"/>
      <c r="F22" s="41"/>
      <c r="G22" s="41">
        <f>623+137.06</f>
        <v>760.06</v>
      </c>
      <c r="H22" s="48"/>
      <c r="I22" s="39"/>
      <c r="J22" s="49">
        <f>+B22-C22</f>
        <v>-760.06</v>
      </c>
      <c r="K22" s="50"/>
      <c r="L22" s="48"/>
    </row>
    <row r="23" spans="1:12">
      <c r="A23" s="39" t="s">
        <v>114</v>
      </c>
      <c r="B23" s="41"/>
      <c r="C23" s="48">
        <v>17.100000000000001</v>
      </c>
      <c r="D23" s="41"/>
      <c r="E23" s="41"/>
      <c r="F23" s="41"/>
      <c r="G23" s="41"/>
      <c r="H23" s="48"/>
      <c r="I23" s="39"/>
      <c r="J23" s="49"/>
      <c r="K23" s="50">
        <v>-17.100000000000001</v>
      </c>
      <c r="L23" s="48"/>
    </row>
    <row r="24" spans="1:12" ht="9.75" thickBot="1">
      <c r="A24" s="39" t="s">
        <v>103</v>
      </c>
      <c r="B24" s="67"/>
      <c r="C24" s="67">
        <v>12.8</v>
      </c>
      <c r="D24" s="41"/>
      <c r="E24" s="41"/>
      <c r="F24" s="41"/>
      <c r="G24" s="41"/>
      <c r="H24" s="48"/>
      <c r="I24" s="39"/>
      <c r="J24" s="49"/>
      <c r="K24" s="53">
        <f>+B24-C24</f>
        <v>-12.8</v>
      </c>
      <c r="L24" s="48"/>
    </row>
    <row r="25" spans="1:12" s="54" customFormat="1" ht="9.75" thickTop="1">
      <c r="A25" s="44" t="s">
        <v>105</v>
      </c>
      <c r="B25" s="45">
        <f>SUM(B6:B22)</f>
        <v>6955.3899999999994</v>
      </c>
      <c r="C25" s="45">
        <f>SUM(C6:C24)</f>
        <v>4390.2300000000005</v>
      </c>
      <c r="D25" s="45">
        <f>+D6+D7+D8+D9-D10-D11-D12-D13-D14-D15-D16-D17-D19-D20-D21-D22-D24</f>
        <v>2628.79</v>
      </c>
      <c r="E25" s="45">
        <f>+E6+E7+E8+E9-E10-E11-E12-E13-E14-E15-E16-E17-E19-E20-E21-E22-E24</f>
        <v>5865.04</v>
      </c>
      <c r="F25" s="45">
        <f>+F6+F7+F8+F9-F10-F11-F12-F13-F14-F15-F16-F17-F19-F20-F21-F22-F24</f>
        <v>2980.7800000000007</v>
      </c>
      <c r="G25" s="45">
        <f>+G6+G7+G8+G9-G10-G11-G12-G13-G14-G15-G16-G17-G19-G20-G21-G22-G24</f>
        <v>2548.6600000000008</v>
      </c>
      <c r="H25" s="45"/>
      <c r="I25" s="44"/>
      <c r="J25" s="46">
        <f>SUM(J6:J22)</f>
        <v>2548.6599999999994</v>
      </c>
      <c r="K25" s="47">
        <f>SUM(K6:K24)</f>
        <v>16.499999999999996</v>
      </c>
    </row>
    <row r="26" spans="1:12">
      <c r="A26" s="39"/>
      <c r="B26" s="48"/>
      <c r="C26" s="48"/>
      <c r="D26" s="48"/>
      <c r="E26" s="48">
        <f>5865.04-E25</f>
        <v>0</v>
      </c>
      <c r="F26" s="48"/>
      <c r="G26" s="48"/>
      <c r="H26" s="48"/>
      <c r="I26" s="39"/>
      <c r="J26" s="49"/>
      <c r="K26" s="50"/>
    </row>
    <row r="27" spans="1:12" s="54" customFormat="1">
      <c r="A27" s="55" t="s">
        <v>4</v>
      </c>
      <c r="B27" s="112">
        <f>+B25-C25</f>
        <v>2565.1599999999989</v>
      </c>
      <c r="C27" s="112"/>
      <c r="D27" s="89"/>
      <c r="E27" s="89"/>
      <c r="F27" s="89"/>
      <c r="G27" s="89"/>
      <c r="H27" s="45"/>
      <c r="I27" s="44"/>
      <c r="J27" s="112">
        <f>+J25+K25</f>
        <v>2565.1599999999994</v>
      </c>
      <c r="K27" s="113"/>
    </row>
    <row r="28" spans="1:12">
      <c r="A28" s="56"/>
      <c r="B28" s="57"/>
      <c r="C28" s="57"/>
      <c r="D28" s="57"/>
      <c r="E28" s="57"/>
      <c r="F28" s="57"/>
      <c r="G28" s="57"/>
      <c r="H28" s="57"/>
      <c r="I28" s="56"/>
      <c r="J28" s="58"/>
      <c r="K28" s="59"/>
    </row>
    <row r="30" spans="1:12">
      <c r="A30" s="34"/>
      <c r="B30" s="35"/>
      <c r="C30" s="35"/>
      <c r="D30" s="35"/>
      <c r="E30" s="35"/>
      <c r="F30" s="35"/>
      <c r="G30" s="35"/>
      <c r="H30" s="35"/>
      <c r="I30" s="35"/>
      <c r="J30" s="36"/>
      <c r="K30" s="36"/>
    </row>
    <row r="31" spans="1:12">
      <c r="A31" s="124" t="s">
        <v>106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6"/>
    </row>
    <row r="32" spans="1:12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60"/>
    </row>
    <row r="33" spans="1:11">
      <c r="A33" s="42"/>
      <c r="B33" s="40" t="s">
        <v>0</v>
      </c>
      <c r="C33" s="40" t="s">
        <v>1</v>
      </c>
      <c r="D33" s="40"/>
      <c r="E33" s="40"/>
      <c r="F33" s="40"/>
      <c r="G33" s="40"/>
      <c r="H33" s="48"/>
      <c r="I33" s="41"/>
      <c r="J33" s="41" t="s">
        <v>17</v>
      </c>
      <c r="K33" s="60"/>
    </row>
    <row r="34" spans="1:11">
      <c r="A34" s="51" t="s">
        <v>74</v>
      </c>
      <c r="B34" s="41">
        <v>56.85</v>
      </c>
      <c r="C34" s="41"/>
      <c r="D34" s="41"/>
      <c r="E34" s="41"/>
      <c r="F34" s="41"/>
      <c r="G34" s="41"/>
      <c r="H34" s="41"/>
      <c r="I34" s="41"/>
      <c r="J34" s="65"/>
      <c r="K34" s="66"/>
    </row>
    <row r="35" spans="1:11">
      <c r="A35" s="51" t="s">
        <v>75</v>
      </c>
      <c r="B35" s="41">
        <v>70</v>
      </c>
      <c r="C35" s="41"/>
      <c r="D35" s="41"/>
      <c r="E35" s="41"/>
      <c r="F35" s="41"/>
      <c r="G35" s="41"/>
      <c r="H35" s="92"/>
      <c r="I35" s="92"/>
      <c r="J35" s="117"/>
      <c r="K35" s="118"/>
    </row>
    <row r="36" spans="1:11">
      <c r="A36" s="51" t="s">
        <v>68</v>
      </c>
      <c r="B36" s="41">
        <v>100</v>
      </c>
      <c r="C36" s="41"/>
      <c r="D36" s="41"/>
      <c r="E36" s="41"/>
      <c r="F36" s="41"/>
      <c r="G36" s="41"/>
      <c r="H36" s="92"/>
      <c r="I36" s="92"/>
      <c r="J36" s="92"/>
      <c r="K36" s="93"/>
    </row>
    <row r="37" spans="1:11">
      <c r="A37" s="51" t="s">
        <v>76</v>
      </c>
      <c r="B37" s="41">
        <v>400</v>
      </c>
      <c r="C37" s="41"/>
      <c r="D37" s="41"/>
      <c r="E37" s="41"/>
      <c r="F37" s="41"/>
      <c r="G37" s="41"/>
      <c r="H37" s="122" t="s">
        <v>119</v>
      </c>
      <c r="I37" s="122"/>
      <c r="J37" s="122"/>
      <c r="K37" s="123"/>
    </row>
    <row r="38" spans="1:11">
      <c r="A38" s="51" t="s">
        <v>109</v>
      </c>
      <c r="B38" s="41">
        <f>110+110+210</f>
        <v>430</v>
      </c>
      <c r="C38" s="41"/>
      <c r="D38" s="41"/>
      <c r="E38" s="41"/>
      <c r="F38" s="41"/>
      <c r="G38" s="41"/>
      <c r="H38" s="122" t="s">
        <v>120</v>
      </c>
      <c r="I38" s="122"/>
      <c r="J38" s="122"/>
      <c r="K38" s="123"/>
    </row>
    <row r="39" spans="1:11">
      <c r="A39" s="51" t="s">
        <v>110</v>
      </c>
      <c r="B39" s="41">
        <v>220</v>
      </c>
      <c r="C39" s="41"/>
      <c r="D39" s="41"/>
      <c r="E39" s="41"/>
      <c r="F39" s="41"/>
      <c r="G39" s="41"/>
      <c r="H39" s="122" t="s">
        <v>120</v>
      </c>
      <c r="I39" s="122"/>
      <c r="J39" s="122"/>
      <c r="K39" s="123"/>
    </row>
    <row r="40" spans="1:11">
      <c r="A40" s="51" t="s">
        <v>121</v>
      </c>
      <c r="B40" s="41">
        <f>26*110+200*5</f>
        <v>3860</v>
      </c>
      <c r="C40" s="41"/>
      <c r="D40" s="41"/>
      <c r="E40" s="41"/>
      <c r="F40" s="41"/>
      <c r="G40" s="41"/>
      <c r="H40" s="94"/>
      <c r="I40" s="94"/>
      <c r="J40" s="94"/>
      <c r="K40" s="95"/>
    </row>
    <row r="41" spans="1:11">
      <c r="A41" s="51" t="s">
        <v>122</v>
      </c>
      <c r="B41" s="41"/>
      <c r="C41" s="41">
        <f>130*5+40*26</f>
        <v>1690</v>
      </c>
      <c r="D41" s="41"/>
      <c r="E41" s="41"/>
      <c r="F41" s="41"/>
      <c r="G41" s="41"/>
      <c r="H41" s="94"/>
      <c r="I41" s="94"/>
      <c r="J41" s="94"/>
      <c r="K41" s="95"/>
    </row>
    <row r="42" spans="1:11" ht="9" customHeight="1">
      <c r="A42" s="51" t="s">
        <v>123</v>
      </c>
      <c r="B42" s="41" t="s">
        <v>129</v>
      </c>
      <c r="C42" s="103">
        <v>1897.42</v>
      </c>
      <c r="D42" s="41"/>
      <c r="E42" s="41"/>
      <c r="F42" s="41"/>
      <c r="G42" s="41"/>
      <c r="H42" s="119" t="s">
        <v>126</v>
      </c>
      <c r="I42" s="120"/>
      <c r="J42" s="120"/>
      <c r="K42" s="121"/>
    </row>
    <row r="43" spans="1:11">
      <c r="A43" s="51" t="s">
        <v>115</v>
      </c>
      <c r="B43" s="41"/>
      <c r="C43" s="41">
        <v>100</v>
      </c>
      <c r="D43" s="41"/>
      <c r="E43" s="41"/>
      <c r="F43" s="41"/>
      <c r="G43" s="41"/>
      <c r="H43" s="109" t="s">
        <v>124</v>
      </c>
      <c r="I43" s="110"/>
      <c r="J43" s="110"/>
      <c r="K43" s="111"/>
    </row>
    <row r="44" spans="1:11">
      <c r="A44" s="51" t="s">
        <v>69</v>
      </c>
      <c r="B44" s="41"/>
      <c r="C44" s="41">
        <v>1000</v>
      </c>
      <c r="D44" s="41"/>
      <c r="E44" s="41"/>
      <c r="F44" s="41"/>
      <c r="G44" s="41"/>
      <c r="H44" s="105" t="s">
        <v>125</v>
      </c>
      <c r="I44" s="100"/>
      <c r="J44" s="100"/>
      <c r="K44" s="101"/>
    </row>
    <row r="45" spans="1:11">
      <c r="A45" s="51" t="s">
        <v>77</v>
      </c>
      <c r="B45" s="41"/>
      <c r="C45" s="41">
        <v>1000</v>
      </c>
      <c r="D45" s="41"/>
      <c r="E45" s="41"/>
      <c r="F45" s="41"/>
      <c r="G45" s="41"/>
      <c r="H45" s="105" t="s">
        <v>127</v>
      </c>
      <c r="I45" s="100"/>
      <c r="J45" s="100"/>
      <c r="K45" s="101"/>
    </row>
    <row r="46" spans="1:11">
      <c r="A46" s="51" t="s">
        <v>111</v>
      </c>
      <c r="B46" s="41"/>
      <c r="C46" s="41">
        <v>1000</v>
      </c>
      <c r="D46" s="41"/>
      <c r="E46" s="41"/>
      <c r="F46" s="41"/>
      <c r="G46" s="41"/>
      <c r="H46" s="106" t="s">
        <v>128</v>
      </c>
      <c r="I46" s="107"/>
      <c r="J46" s="107"/>
      <c r="K46" s="108"/>
    </row>
    <row r="47" spans="1:11">
      <c r="A47" s="51" t="s">
        <v>116</v>
      </c>
      <c r="B47" s="41"/>
      <c r="C47" s="41">
        <v>61</v>
      </c>
      <c r="D47" s="41"/>
      <c r="E47" s="41"/>
      <c r="F47" s="41"/>
      <c r="G47" s="41"/>
      <c r="H47" s="100"/>
      <c r="I47" s="100"/>
      <c r="J47" s="100"/>
      <c r="K47" s="101"/>
    </row>
    <row r="48" spans="1:11">
      <c r="A48" s="51" t="s">
        <v>117</v>
      </c>
      <c r="B48" s="41"/>
      <c r="C48" s="41">
        <v>61</v>
      </c>
      <c r="D48" s="41"/>
      <c r="E48" s="41"/>
      <c r="F48" s="41"/>
      <c r="G48" s="41"/>
      <c r="H48" s="100"/>
      <c r="I48" s="100"/>
      <c r="J48" s="100"/>
      <c r="K48" s="101"/>
    </row>
    <row r="49" spans="1:11">
      <c r="A49" s="39" t="s">
        <v>112</v>
      </c>
      <c r="B49" s="41"/>
      <c r="C49" s="41">
        <v>340</v>
      </c>
      <c r="D49" s="41"/>
      <c r="E49" s="41"/>
      <c r="F49" s="41"/>
      <c r="G49" s="41"/>
      <c r="H49" s="100"/>
      <c r="I49" s="100"/>
      <c r="J49" s="100"/>
      <c r="K49" s="101"/>
    </row>
    <row r="50" spans="1:11">
      <c r="A50" s="39" t="s">
        <v>113</v>
      </c>
      <c r="B50" s="41"/>
      <c r="C50" s="41">
        <v>6.5</v>
      </c>
      <c r="D50" s="41"/>
      <c r="E50" s="41"/>
      <c r="F50" s="41"/>
      <c r="G50" s="41"/>
      <c r="H50" s="41"/>
      <c r="I50" s="41"/>
      <c r="J50" s="65"/>
      <c r="K50" s="66"/>
    </row>
    <row r="51" spans="1:11">
      <c r="A51" s="39" t="s">
        <v>130</v>
      </c>
      <c r="B51" s="41"/>
      <c r="C51" s="41">
        <f>250*0.22+250</f>
        <v>305</v>
      </c>
      <c r="D51" s="41"/>
      <c r="E51" s="41"/>
      <c r="F51" s="41"/>
      <c r="G51" s="41"/>
      <c r="H51" s="41"/>
      <c r="I51" s="41"/>
      <c r="J51" s="65"/>
      <c r="K51" s="66"/>
    </row>
    <row r="52" spans="1:11">
      <c r="A52" s="39" t="s">
        <v>5</v>
      </c>
      <c r="B52" s="48"/>
      <c r="C52" s="48">
        <v>50</v>
      </c>
      <c r="D52" s="48"/>
      <c r="E52" s="48"/>
      <c r="F52" s="48"/>
      <c r="G52" s="48"/>
      <c r="H52" s="48"/>
      <c r="J52" s="65"/>
      <c r="K52" s="66"/>
    </row>
    <row r="53" spans="1:11">
      <c r="A53" s="39" t="s">
        <v>9</v>
      </c>
      <c r="B53" s="48"/>
      <c r="C53" s="48">
        <v>50</v>
      </c>
      <c r="D53" s="48"/>
      <c r="E53" s="48"/>
      <c r="F53" s="48"/>
      <c r="G53" s="48"/>
      <c r="H53" s="48"/>
      <c r="J53" s="65"/>
      <c r="K53" s="66"/>
    </row>
    <row r="54" spans="1:11">
      <c r="A54" s="39" t="s">
        <v>6</v>
      </c>
      <c r="B54" s="48"/>
      <c r="C54" s="48">
        <v>200</v>
      </c>
      <c r="D54" s="48"/>
      <c r="E54" s="48"/>
      <c r="F54" s="48"/>
      <c r="G54" s="48"/>
      <c r="H54" s="48"/>
      <c r="J54" s="65"/>
      <c r="K54" s="66"/>
    </row>
    <row r="55" spans="1:11" ht="9.75" thickBot="1">
      <c r="A55" s="39" t="s">
        <v>78</v>
      </c>
      <c r="B55" s="52">
        <f>7760.92-5136.85</f>
        <v>2624.0699999999997</v>
      </c>
      <c r="C55" s="52"/>
      <c r="D55" s="48"/>
      <c r="E55" s="48"/>
      <c r="F55" s="48"/>
      <c r="G55" s="48"/>
      <c r="H55" s="48"/>
      <c r="J55" s="65"/>
      <c r="K55" s="66"/>
    </row>
    <row r="56" spans="1:11" s="54" customFormat="1" ht="9.75" thickTop="1">
      <c r="A56" s="44" t="s">
        <v>118</v>
      </c>
      <c r="B56" s="45">
        <f>SUM(B34:B55)</f>
        <v>7760.92</v>
      </c>
      <c r="C56" s="45">
        <f>SUM(C41:C55)</f>
        <v>7760.92</v>
      </c>
      <c r="D56" s="45"/>
      <c r="E56" s="45"/>
      <c r="F56" s="45"/>
      <c r="G56" s="45"/>
      <c r="H56" s="45"/>
      <c r="I56" s="45"/>
      <c r="J56" s="90"/>
      <c r="K56" s="91"/>
    </row>
    <row r="57" spans="1:11">
      <c r="A57" s="56"/>
      <c r="B57" s="57"/>
      <c r="C57" s="57"/>
      <c r="D57" s="57"/>
      <c r="E57" s="57"/>
      <c r="F57" s="57"/>
      <c r="G57" s="57"/>
      <c r="H57" s="57"/>
      <c r="I57" s="57"/>
      <c r="J57" s="58"/>
      <c r="K57" s="59"/>
    </row>
  </sheetData>
  <mergeCells count="10">
    <mergeCell ref="H43:K43"/>
    <mergeCell ref="B27:C27"/>
    <mergeCell ref="J27:K27"/>
    <mergeCell ref="A4:K4"/>
    <mergeCell ref="J35:K35"/>
    <mergeCell ref="H42:K42"/>
    <mergeCell ref="H37:K37"/>
    <mergeCell ref="H38:K38"/>
    <mergeCell ref="H39:K39"/>
    <mergeCell ref="A31:K31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46"/>
  <sheetViews>
    <sheetView topLeftCell="A29" zoomScaleNormal="100" workbookViewId="0">
      <selection activeCell="B34" sqref="B34:E46"/>
    </sheetView>
  </sheetViews>
  <sheetFormatPr defaultColWidth="36.85546875" defaultRowHeight="20.100000000000001" customHeight="1"/>
  <cols>
    <col min="1" max="1" width="4.85546875" style="33" bestFit="1" customWidth="1"/>
    <col min="2" max="2" width="6.140625" style="33" bestFit="1" customWidth="1"/>
    <col min="3" max="3" width="30.7109375" style="33" customWidth="1"/>
    <col min="4" max="4" width="14.5703125" style="68" customWidth="1"/>
    <col min="5" max="5" width="24.7109375" style="33" bestFit="1" customWidth="1"/>
    <col min="6" max="241" width="36.85546875" style="33"/>
    <col min="242" max="242" width="6.28515625" style="33" customWidth="1"/>
    <col min="243" max="243" width="5.7109375" style="33" bestFit="1" customWidth="1"/>
    <col min="244" max="244" width="30.7109375" style="33" customWidth="1"/>
    <col min="245" max="253" width="3.7109375" style="33" customWidth="1"/>
    <col min="254" max="254" width="10.85546875" style="33" bestFit="1" customWidth="1"/>
    <col min="255" max="255" width="5.7109375" style="33" customWidth="1"/>
    <col min="256" max="497" width="36.85546875" style="33"/>
    <col min="498" max="498" width="6.28515625" style="33" customWidth="1"/>
    <col min="499" max="499" width="5.7109375" style="33" bestFit="1" customWidth="1"/>
    <col min="500" max="500" width="30.7109375" style="33" customWidth="1"/>
    <col min="501" max="509" width="3.7109375" style="33" customWidth="1"/>
    <col min="510" max="510" width="10.85546875" style="33" bestFit="1" customWidth="1"/>
    <col min="511" max="511" width="5.7109375" style="33" customWidth="1"/>
    <col min="512" max="753" width="36.85546875" style="33"/>
    <col min="754" max="754" width="6.28515625" style="33" customWidth="1"/>
    <col min="755" max="755" width="5.7109375" style="33" bestFit="1" customWidth="1"/>
    <col min="756" max="756" width="30.7109375" style="33" customWidth="1"/>
    <col min="757" max="765" width="3.7109375" style="33" customWidth="1"/>
    <col min="766" max="766" width="10.85546875" style="33" bestFit="1" customWidth="1"/>
    <col min="767" max="767" width="5.7109375" style="33" customWidth="1"/>
    <col min="768" max="1009" width="36.85546875" style="33"/>
    <col min="1010" max="1010" width="6.28515625" style="33" customWidth="1"/>
    <col min="1011" max="1011" width="5.7109375" style="33" bestFit="1" customWidth="1"/>
    <col min="1012" max="1012" width="30.7109375" style="33" customWidth="1"/>
    <col min="1013" max="1021" width="3.7109375" style="33" customWidth="1"/>
    <col min="1022" max="1022" width="10.85546875" style="33" bestFit="1" customWidth="1"/>
    <col min="1023" max="1023" width="5.7109375" style="33" customWidth="1"/>
    <col min="1024" max="1265" width="36.85546875" style="33"/>
    <col min="1266" max="1266" width="6.28515625" style="33" customWidth="1"/>
    <col min="1267" max="1267" width="5.7109375" style="33" bestFit="1" customWidth="1"/>
    <col min="1268" max="1268" width="30.7109375" style="33" customWidth="1"/>
    <col min="1269" max="1277" width="3.7109375" style="33" customWidth="1"/>
    <col min="1278" max="1278" width="10.85546875" style="33" bestFit="1" customWidth="1"/>
    <col min="1279" max="1279" width="5.7109375" style="33" customWidth="1"/>
    <col min="1280" max="1521" width="36.85546875" style="33"/>
    <col min="1522" max="1522" width="6.28515625" style="33" customWidth="1"/>
    <col min="1523" max="1523" width="5.7109375" style="33" bestFit="1" customWidth="1"/>
    <col min="1524" max="1524" width="30.7109375" style="33" customWidth="1"/>
    <col min="1525" max="1533" width="3.7109375" style="33" customWidth="1"/>
    <col min="1534" max="1534" width="10.85546875" style="33" bestFit="1" customWidth="1"/>
    <col min="1535" max="1535" width="5.7109375" style="33" customWidth="1"/>
    <col min="1536" max="1777" width="36.85546875" style="33"/>
    <col min="1778" max="1778" width="6.28515625" style="33" customWidth="1"/>
    <col min="1779" max="1779" width="5.7109375" style="33" bestFit="1" customWidth="1"/>
    <col min="1780" max="1780" width="30.7109375" style="33" customWidth="1"/>
    <col min="1781" max="1789" width="3.7109375" style="33" customWidth="1"/>
    <col min="1790" max="1790" width="10.85546875" style="33" bestFit="1" customWidth="1"/>
    <col min="1791" max="1791" width="5.7109375" style="33" customWidth="1"/>
    <col min="1792" max="2033" width="36.85546875" style="33"/>
    <col min="2034" max="2034" width="6.28515625" style="33" customWidth="1"/>
    <col min="2035" max="2035" width="5.7109375" style="33" bestFit="1" customWidth="1"/>
    <col min="2036" max="2036" width="30.7109375" style="33" customWidth="1"/>
    <col min="2037" max="2045" width="3.7109375" style="33" customWidth="1"/>
    <col min="2046" max="2046" width="10.85546875" style="33" bestFit="1" customWidth="1"/>
    <col min="2047" max="2047" width="5.7109375" style="33" customWidth="1"/>
    <col min="2048" max="2289" width="36.85546875" style="33"/>
    <col min="2290" max="2290" width="6.28515625" style="33" customWidth="1"/>
    <col min="2291" max="2291" width="5.7109375" style="33" bestFit="1" customWidth="1"/>
    <col min="2292" max="2292" width="30.7109375" style="33" customWidth="1"/>
    <col min="2293" max="2301" width="3.7109375" style="33" customWidth="1"/>
    <col min="2302" max="2302" width="10.85546875" style="33" bestFit="1" customWidth="1"/>
    <col min="2303" max="2303" width="5.7109375" style="33" customWidth="1"/>
    <col min="2304" max="2545" width="36.85546875" style="33"/>
    <col min="2546" max="2546" width="6.28515625" style="33" customWidth="1"/>
    <col min="2547" max="2547" width="5.7109375" style="33" bestFit="1" customWidth="1"/>
    <col min="2548" max="2548" width="30.7109375" style="33" customWidth="1"/>
    <col min="2549" max="2557" width="3.7109375" style="33" customWidth="1"/>
    <col min="2558" max="2558" width="10.85546875" style="33" bestFit="1" customWidth="1"/>
    <col min="2559" max="2559" width="5.7109375" style="33" customWidth="1"/>
    <col min="2560" max="2801" width="36.85546875" style="33"/>
    <col min="2802" max="2802" width="6.28515625" style="33" customWidth="1"/>
    <col min="2803" max="2803" width="5.7109375" style="33" bestFit="1" customWidth="1"/>
    <col min="2804" max="2804" width="30.7109375" style="33" customWidth="1"/>
    <col min="2805" max="2813" width="3.7109375" style="33" customWidth="1"/>
    <col min="2814" max="2814" width="10.85546875" style="33" bestFit="1" customWidth="1"/>
    <col min="2815" max="2815" width="5.7109375" style="33" customWidth="1"/>
    <col min="2816" max="3057" width="36.85546875" style="33"/>
    <col min="3058" max="3058" width="6.28515625" style="33" customWidth="1"/>
    <col min="3059" max="3059" width="5.7109375" style="33" bestFit="1" customWidth="1"/>
    <col min="3060" max="3060" width="30.7109375" style="33" customWidth="1"/>
    <col min="3061" max="3069" width="3.7109375" style="33" customWidth="1"/>
    <col min="3070" max="3070" width="10.85546875" style="33" bestFit="1" customWidth="1"/>
    <col min="3071" max="3071" width="5.7109375" style="33" customWidth="1"/>
    <col min="3072" max="3313" width="36.85546875" style="33"/>
    <col min="3314" max="3314" width="6.28515625" style="33" customWidth="1"/>
    <col min="3315" max="3315" width="5.7109375" style="33" bestFit="1" customWidth="1"/>
    <col min="3316" max="3316" width="30.7109375" style="33" customWidth="1"/>
    <col min="3317" max="3325" width="3.7109375" style="33" customWidth="1"/>
    <col min="3326" max="3326" width="10.85546875" style="33" bestFit="1" customWidth="1"/>
    <col min="3327" max="3327" width="5.7109375" style="33" customWidth="1"/>
    <col min="3328" max="3569" width="36.85546875" style="33"/>
    <col min="3570" max="3570" width="6.28515625" style="33" customWidth="1"/>
    <col min="3571" max="3571" width="5.7109375" style="33" bestFit="1" customWidth="1"/>
    <col min="3572" max="3572" width="30.7109375" style="33" customWidth="1"/>
    <col min="3573" max="3581" width="3.7109375" style="33" customWidth="1"/>
    <col min="3582" max="3582" width="10.85546875" style="33" bestFit="1" customWidth="1"/>
    <col min="3583" max="3583" width="5.7109375" style="33" customWidth="1"/>
    <col min="3584" max="3825" width="36.85546875" style="33"/>
    <col min="3826" max="3826" width="6.28515625" style="33" customWidth="1"/>
    <col min="3827" max="3827" width="5.7109375" style="33" bestFit="1" customWidth="1"/>
    <col min="3828" max="3828" width="30.7109375" style="33" customWidth="1"/>
    <col min="3829" max="3837" width="3.7109375" style="33" customWidth="1"/>
    <col min="3838" max="3838" width="10.85546875" style="33" bestFit="1" customWidth="1"/>
    <col min="3839" max="3839" width="5.7109375" style="33" customWidth="1"/>
    <col min="3840" max="4081" width="36.85546875" style="33"/>
    <col min="4082" max="4082" width="6.28515625" style="33" customWidth="1"/>
    <col min="4083" max="4083" width="5.7109375" style="33" bestFit="1" customWidth="1"/>
    <col min="4084" max="4084" width="30.7109375" style="33" customWidth="1"/>
    <col min="4085" max="4093" width="3.7109375" style="33" customWidth="1"/>
    <col min="4094" max="4094" width="10.85546875" style="33" bestFit="1" customWidth="1"/>
    <col min="4095" max="4095" width="5.7109375" style="33" customWidth="1"/>
    <col min="4096" max="4337" width="36.85546875" style="33"/>
    <col min="4338" max="4338" width="6.28515625" style="33" customWidth="1"/>
    <col min="4339" max="4339" width="5.7109375" style="33" bestFit="1" customWidth="1"/>
    <col min="4340" max="4340" width="30.7109375" style="33" customWidth="1"/>
    <col min="4341" max="4349" width="3.7109375" style="33" customWidth="1"/>
    <col min="4350" max="4350" width="10.85546875" style="33" bestFit="1" customWidth="1"/>
    <col min="4351" max="4351" width="5.7109375" style="33" customWidth="1"/>
    <col min="4352" max="4593" width="36.85546875" style="33"/>
    <col min="4594" max="4594" width="6.28515625" style="33" customWidth="1"/>
    <col min="4595" max="4595" width="5.7109375" style="33" bestFit="1" customWidth="1"/>
    <col min="4596" max="4596" width="30.7109375" style="33" customWidth="1"/>
    <col min="4597" max="4605" width="3.7109375" style="33" customWidth="1"/>
    <col min="4606" max="4606" width="10.85546875" style="33" bestFit="1" customWidth="1"/>
    <col min="4607" max="4607" width="5.7109375" style="33" customWidth="1"/>
    <col min="4608" max="4849" width="36.85546875" style="33"/>
    <col min="4850" max="4850" width="6.28515625" style="33" customWidth="1"/>
    <col min="4851" max="4851" width="5.7109375" style="33" bestFit="1" customWidth="1"/>
    <col min="4852" max="4852" width="30.7109375" style="33" customWidth="1"/>
    <col min="4853" max="4861" width="3.7109375" style="33" customWidth="1"/>
    <col min="4862" max="4862" width="10.85546875" style="33" bestFit="1" customWidth="1"/>
    <col min="4863" max="4863" width="5.7109375" style="33" customWidth="1"/>
    <col min="4864" max="5105" width="36.85546875" style="33"/>
    <col min="5106" max="5106" width="6.28515625" style="33" customWidth="1"/>
    <col min="5107" max="5107" width="5.7109375" style="33" bestFit="1" customWidth="1"/>
    <col min="5108" max="5108" width="30.7109375" style="33" customWidth="1"/>
    <col min="5109" max="5117" width="3.7109375" style="33" customWidth="1"/>
    <col min="5118" max="5118" width="10.85546875" style="33" bestFit="1" customWidth="1"/>
    <col min="5119" max="5119" width="5.7109375" style="33" customWidth="1"/>
    <col min="5120" max="5361" width="36.85546875" style="33"/>
    <col min="5362" max="5362" width="6.28515625" style="33" customWidth="1"/>
    <col min="5363" max="5363" width="5.7109375" style="33" bestFit="1" customWidth="1"/>
    <col min="5364" max="5364" width="30.7109375" style="33" customWidth="1"/>
    <col min="5365" max="5373" width="3.7109375" style="33" customWidth="1"/>
    <col min="5374" max="5374" width="10.85546875" style="33" bestFit="1" customWidth="1"/>
    <col min="5375" max="5375" width="5.7109375" style="33" customWidth="1"/>
    <col min="5376" max="5617" width="36.85546875" style="33"/>
    <col min="5618" max="5618" width="6.28515625" style="33" customWidth="1"/>
    <col min="5619" max="5619" width="5.7109375" style="33" bestFit="1" customWidth="1"/>
    <col min="5620" max="5620" width="30.7109375" style="33" customWidth="1"/>
    <col min="5621" max="5629" width="3.7109375" style="33" customWidth="1"/>
    <col min="5630" max="5630" width="10.85546875" style="33" bestFit="1" customWidth="1"/>
    <col min="5631" max="5631" width="5.7109375" style="33" customWidth="1"/>
    <col min="5632" max="5873" width="36.85546875" style="33"/>
    <col min="5874" max="5874" width="6.28515625" style="33" customWidth="1"/>
    <col min="5875" max="5875" width="5.7109375" style="33" bestFit="1" customWidth="1"/>
    <col min="5876" max="5876" width="30.7109375" style="33" customWidth="1"/>
    <col min="5877" max="5885" width="3.7109375" style="33" customWidth="1"/>
    <col min="5886" max="5886" width="10.85546875" style="33" bestFit="1" customWidth="1"/>
    <col min="5887" max="5887" width="5.7109375" style="33" customWidth="1"/>
    <col min="5888" max="6129" width="36.85546875" style="33"/>
    <col min="6130" max="6130" width="6.28515625" style="33" customWidth="1"/>
    <col min="6131" max="6131" width="5.7109375" style="33" bestFit="1" customWidth="1"/>
    <col min="6132" max="6132" width="30.7109375" style="33" customWidth="1"/>
    <col min="6133" max="6141" width="3.7109375" style="33" customWidth="1"/>
    <col min="6142" max="6142" width="10.85546875" style="33" bestFit="1" customWidth="1"/>
    <col min="6143" max="6143" width="5.7109375" style="33" customWidth="1"/>
    <col min="6144" max="6385" width="36.85546875" style="33"/>
    <col min="6386" max="6386" width="6.28515625" style="33" customWidth="1"/>
    <col min="6387" max="6387" width="5.7109375" style="33" bestFit="1" customWidth="1"/>
    <col min="6388" max="6388" width="30.7109375" style="33" customWidth="1"/>
    <col min="6389" max="6397" width="3.7109375" style="33" customWidth="1"/>
    <col min="6398" max="6398" width="10.85546875" style="33" bestFit="1" customWidth="1"/>
    <col min="6399" max="6399" width="5.7109375" style="33" customWidth="1"/>
    <col min="6400" max="6641" width="36.85546875" style="33"/>
    <col min="6642" max="6642" width="6.28515625" style="33" customWidth="1"/>
    <col min="6643" max="6643" width="5.7109375" style="33" bestFit="1" customWidth="1"/>
    <col min="6644" max="6644" width="30.7109375" style="33" customWidth="1"/>
    <col min="6645" max="6653" width="3.7109375" style="33" customWidth="1"/>
    <col min="6654" max="6654" width="10.85546875" style="33" bestFit="1" customWidth="1"/>
    <col min="6655" max="6655" width="5.7109375" style="33" customWidth="1"/>
    <col min="6656" max="6897" width="36.85546875" style="33"/>
    <col min="6898" max="6898" width="6.28515625" style="33" customWidth="1"/>
    <col min="6899" max="6899" width="5.7109375" style="33" bestFit="1" customWidth="1"/>
    <col min="6900" max="6900" width="30.7109375" style="33" customWidth="1"/>
    <col min="6901" max="6909" width="3.7109375" style="33" customWidth="1"/>
    <col min="6910" max="6910" width="10.85546875" style="33" bestFit="1" customWidth="1"/>
    <col min="6911" max="6911" width="5.7109375" style="33" customWidth="1"/>
    <col min="6912" max="7153" width="36.85546875" style="33"/>
    <col min="7154" max="7154" width="6.28515625" style="33" customWidth="1"/>
    <col min="7155" max="7155" width="5.7109375" style="33" bestFit="1" customWidth="1"/>
    <col min="7156" max="7156" width="30.7109375" style="33" customWidth="1"/>
    <col min="7157" max="7165" width="3.7109375" style="33" customWidth="1"/>
    <col min="7166" max="7166" width="10.85546875" style="33" bestFit="1" customWidth="1"/>
    <col min="7167" max="7167" width="5.7109375" style="33" customWidth="1"/>
    <col min="7168" max="7409" width="36.85546875" style="33"/>
    <col min="7410" max="7410" width="6.28515625" style="33" customWidth="1"/>
    <col min="7411" max="7411" width="5.7109375" style="33" bestFit="1" customWidth="1"/>
    <col min="7412" max="7412" width="30.7109375" style="33" customWidth="1"/>
    <col min="7413" max="7421" width="3.7109375" style="33" customWidth="1"/>
    <col min="7422" max="7422" width="10.85546875" style="33" bestFit="1" customWidth="1"/>
    <col min="7423" max="7423" width="5.7109375" style="33" customWidth="1"/>
    <col min="7424" max="7665" width="36.85546875" style="33"/>
    <col min="7666" max="7666" width="6.28515625" style="33" customWidth="1"/>
    <col min="7667" max="7667" width="5.7109375" style="33" bestFit="1" customWidth="1"/>
    <col min="7668" max="7668" width="30.7109375" style="33" customWidth="1"/>
    <col min="7669" max="7677" width="3.7109375" style="33" customWidth="1"/>
    <col min="7678" max="7678" width="10.85546875" style="33" bestFit="1" customWidth="1"/>
    <col min="7679" max="7679" width="5.7109375" style="33" customWidth="1"/>
    <col min="7680" max="7921" width="36.85546875" style="33"/>
    <col min="7922" max="7922" width="6.28515625" style="33" customWidth="1"/>
    <col min="7923" max="7923" width="5.7109375" style="33" bestFit="1" customWidth="1"/>
    <col min="7924" max="7924" width="30.7109375" style="33" customWidth="1"/>
    <col min="7925" max="7933" width="3.7109375" style="33" customWidth="1"/>
    <col min="7934" max="7934" width="10.85546875" style="33" bestFit="1" customWidth="1"/>
    <col min="7935" max="7935" width="5.7109375" style="33" customWidth="1"/>
    <col min="7936" max="8177" width="36.85546875" style="33"/>
    <col min="8178" max="8178" width="6.28515625" style="33" customWidth="1"/>
    <col min="8179" max="8179" width="5.7109375" style="33" bestFit="1" customWidth="1"/>
    <col min="8180" max="8180" width="30.7109375" style="33" customWidth="1"/>
    <col min="8181" max="8189" width="3.7109375" style="33" customWidth="1"/>
    <col min="8190" max="8190" width="10.85546875" style="33" bestFit="1" customWidth="1"/>
    <col min="8191" max="8191" width="5.7109375" style="33" customWidth="1"/>
    <col min="8192" max="8433" width="36.85546875" style="33"/>
    <col min="8434" max="8434" width="6.28515625" style="33" customWidth="1"/>
    <col min="8435" max="8435" width="5.7109375" style="33" bestFit="1" customWidth="1"/>
    <col min="8436" max="8436" width="30.7109375" style="33" customWidth="1"/>
    <col min="8437" max="8445" width="3.7109375" style="33" customWidth="1"/>
    <col min="8446" max="8446" width="10.85546875" style="33" bestFit="1" customWidth="1"/>
    <col min="8447" max="8447" width="5.7109375" style="33" customWidth="1"/>
    <col min="8448" max="8689" width="36.85546875" style="33"/>
    <col min="8690" max="8690" width="6.28515625" style="33" customWidth="1"/>
    <col min="8691" max="8691" width="5.7109375" style="33" bestFit="1" customWidth="1"/>
    <col min="8692" max="8692" width="30.7109375" style="33" customWidth="1"/>
    <col min="8693" max="8701" width="3.7109375" style="33" customWidth="1"/>
    <col min="8702" max="8702" width="10.85546875" style="33" bestFit="1" customWidth="1"/>
    <col min="8703" max="8703" width="5.7109375" style="33" customWidth="1"/>
    <col min="8704" max="8945" width="36.85546875" style="33"/>
    <col min="8946" max="8946" width="6.28515625" style="33" customWidth="1"/>
    <col min="8947" max="8947" width="5.7109375" style="33" bestFit="1" customWidth="1"/>
    <col min="8948" max="8948" width="30.7109375" style="33" customWidth="1"/>
    <col min="8949" max="8957" width="3.7109375" style="33" customWidth="1"/>
    <col min="8958" max="8958" width="10.85546875" style="33" bestFit="1" customWidth="1"/>
    <col min="8959" max="8959" width="5.7109375" style="33" customWidth="1"/>
    <col min="8960" max="9201" width="36.85546875" style="33"/>
    <col min="9202" max="9202" width="6.28515625" style="33" customWidth="1"/>
    <col min="9203" max="9203" width="5.7109375" style="33" bestFit="1" customWidth="1"/>
    <col min="9204" max="9204" width="30.7109375" style="33" customWidth="1"/>
    <col min="9205" max="9213" width="3.7109375" style="33" customWidth="1"/>
    <col min="9214" max="9214" width="10.85546875" style="33" bestFit="1" customWidth="1"/>
    <col min="9215" max="9215" width="5.7109375" style="33" customWidth="1"/>
    <col min="9216" max="9457" width="36.85546875" style="33"/>
    <col min="9458" max="9458" width="6.28515625" style="33" customWidth="1"/>
    <col min="9459" max="9459" width="5.7109375" style="33" bestFit="1" customWidth="1"/>
    <col min="9460" max="9460" width="30.7109375" style="33" customWidth="1"/>
    <col min="9461" max="9469" width="3.7109375" style="33" customWidth="1"/>
    <col min="9470" max="9470" width="10.85546875" style="33" bestFit="1" customWidth="1"/>
    <col min="9471" max="9471" width="5.7109375" style="33" customWidth="1"/>
    <col min="9472" max="9713" width="36.85546875" style="33"/>
    <col min="9714" max="9714" width="6.28515625" style="33" customWidth="1"/>
    <col min="9715" max="9715" width="5.7109375" style="33" bestFit="1" customWidth="1"/>
    <col min="9716" max="9716" width="30.7109375" style="33" customWidth="1"/>
    <col min="9717" max="9725" width="3.7109375" style="33" customWidth="1"/>
    <col min="9726" max="9726" width="10.85546875" style="33" bestFit="1" customWidth="1"/>
    <col min="9727" max="9727" width="5.7109375" style="33" customWidth="1"/>
    <col min="9728" max="9969" width="36.85546875" style="33"/>
    <col min="9970" max="9970" width="6.28515625" style="33" customWidth="1"/>
    <col min="9971" max="9971" width="5.7109375" style="33" bestFit="1" customWidth="1"/>
    <col min="9972" max="9972" width="30.7109375" style="33" customWidth="1"/>
    <col min="9973" max="9981" width="3.7109375" style="33" customWidth="1"/>
    <col min="9982" max="9982" width="10.85546875" style="33" bestFit="1" customWidth="1"/>
    <col min="9983" max="9983" width="5.7109375" style="33" customWidth="1"/>
    <col min="9984" max="10225" width="36.85546875" style="33"/>
    <col min="10226" max="10226" width="6.28515625" style="33" customWidth="1"/>
    <col min="10227" max="10227" width="5.7109375" style="33" bestFit="1" customWidth="1"/>
    <col min="10228" max="10228" width="30.7109375" style="33" customWidth="1"/>
    <col min="10229" max="10237" width="3.7109375" style="33" customWidth="1"/>
    <col min="10238" max="10238" width="10.85546875" style="33" bestFit="1" customWidth="1"/>
    <col min="10239" max="10239" width="5.7109375" style="33" customWidth="1"/>
    <col min="10240" max="10481" width="36.85546875" style="33"/>
    <col min="10482" max="10482" width="6.28515625" style="33" customWidth="1"/>
    <col min="10483" max="10483" width="5.7109375" style="33" bestFit="1" customWidth="1"/>
    <col min="10484" max="10484" width="30.7109375" style="33" customWidth="1"/>
    <col min="10485" max="10493" width="3.7109375" style="33" customWidth="1"/>
    <col min="10494" max="10494" width="10.85546875" style="33" bestFit="1" customWidth="1"/>
    <col min="10495" max="10495" width="5.7109375" style="33" customWidth="1"/>
    <col min="10496" max="10737" width="36.85546875" style="33"/>
    <col min="10738" max="10738" width="6.28515625" style="33" customWidth="1"/>
    <col min="10739" max="10739" width="5.7109375" style="33" bestFit="1" customWidth="1"/>
    <col min="10740" max="10740" width="30.7109375" style="33" customWidth="1"/>
    <col min="10741" max="10749" width="3.7109375" style="33" customWidth="1"/>
    <col min="10750" max="10750" width="10.85546875" style="33" bestFit="1" customWidth="1"/>
    <col min="10751" max="10751" width="5.7109375" style="33" customWidth="1"/>
    <col min="10752" max="10993" width="36.85546875" style="33"/>
    <col min="10994" max="10994" width="6.28515625" style="33" customWidth="1"/>
    <col min="10995" max="10995" width="5.7109375" style="33" bestFit="1" customWidth="1"/>
    <col min="10996" max="10996" width="30.7109375" style="33" customWidth="1"/>
    <col min="10997" max="11005" width="3.7109375" style="33" customWidth="1"/>
    <col min="11006" max="11006" width="10.85546875" style="33" bestFit="1" customWidth="1"/>
    <col min="11007" max="11007" width="5.7109375" style="33" customWidth="1"/>
    <col min="11008" max="11249" width="36.85546875" style="33"/>
    <col min="11250" max="11250" width="6.28515625" style="33" customWidth="1"/>
    <col min="11251" max="11251" width="5.7109375" style="33" bestFit="1" customWidth="1"/>
    <col min="11252" max="11252" width="30.7109375" style="33" customWidth="1"/>
    <col min="11253" max="11261" width="3.7109375" style="33" customWidth="1"/>
    <col min="11262" max="11262" width="10.85546875" style="33" bestFit="1" customWidth="1"/>
    <col min="11263" max="11263" width="5.7109375" style="33" customWidth="1"/>
    <col min="11264" max="11505" width="36.85546875" style="33"/>
    <col min="11506" max="11506" width="6.28515625" style="33" customWidth="1"/>
    <col min="11507" max="11507" width="5.7109375" style="33" bestFit="1" customWidth="1"/>
    <col min="11508" max="11508" width="30.7109375" style="33" customWidth="1"/>
    <col min="11509" max="11517" width="3.7109375" style="33" customWidth="1"/>
    <col min="11518" max="11518" width="10.85546875" style="33" bestFit="1" customWidth="1"/>
    <col min="11519" max="11519" width="5.7109375" style="33" customWidth="1"/>
    <col min="11520" max="11761" width="36.85546875" style="33"/>
    <col min="11762" max="11762" width="6.28515625" style="33" customWidth="1"/>
    <col min="11763" max="11763" width="5.7109375" style="33" bestFit="1" customWidth="1"/>
    <col min="11764" max="11764" width="30.7109375" style="33" customWidth="1"/>
    <col min="11765" max="11773" width="3.7109375" style="33" customWidth="1"/>
    <col min="11774" max="11774" width="10.85546875" style="33" bestFit="1" customWidth="1"/>
    <col min="11775" max="11775" width="5.7109375" style="33" customWidth="1"/>
    <col min="11776" max="12017" width="36.85546875" style="33"/>
    <col min="12018" max="12018" width="6.28515625" style="33" customWidth="1"/>
    <col min="12019" max="12019" width="5.7109375" style="33" bestFit="1" customWidth="1"/>
    <col min="12020" max="12020" width="30.7109375" style="33" customWidth="1"/>
    <col min="12021" max="12029" width="3.7109375" style="33" customWidth="1"/>
    <col min="12030" max="12030" width="10.85546875" style="33" bestFit="1" customWidth="1"/>
    <col min="12031" max="12031" width="5.7109375" style="33" customWidth="1"/>
    <col min="12032" max="12273" width="36.85546875" style="33"/>
    <col min="12274" max="12274" width="6.28515625" style="33" customWidth="1"/>
    <col min="12275" max="12275" width="5.7109375" style="33" bestFit="1" customWidth="1"/>
    <col min="12276" max="12276" width="30.7109375" style="33" customWidth="1"/>
    <col min="12277" max="12285" width="3.7109375" style="33" customWidth="1"/>
    <col min="12286" max="12286" width="10.85546875" style="33" bestFit="1" customWidth="1"/>
    <col min="12287" max="12287" width="5.7109375" style="33" customWidth="1"/>
    <col min="12288" max="12529" width="36.85546875" style="33"/>
    <col min="12530" max="12530" width="6.28515625" style="33" customWidth="1"/>
    <col min="12531" max="12531" width="5.7109375" style="33" bestFit="1" customWidth="1"/>
    <col min="12532" max="12532" width="30.7109375" style="33" customWidth="1"/>
    <col min="12533" max="12541" width="3.7109375" style="33" customWidth="1"/>
    <col min="12542" max="12542" width="10.85546875" style="33" bestFit="1" customWidth="1"/>
    <col min="12543" max="12543" width="5.7109375" style="33" customWidth="1"/>
    <col min="12544" max="12785" width="36.85546875" style="33"/>
    <col min="12786" max="12786" width="6.28515625" style="33" customWidth="1"/>
    <col min="12787" max="12787" width="5.7109375" style="33" bestFit="1" customWidth="1"/>
    <col min="12788" max="12788" width="30.7109375" style="33" customWidth="1"/>
    <col min="12789" max="12797" width="3.7109375" style="33" customWidth="1"/>
    <col min="12798" max="12798" width="10.85546875" style="33" bestFit="1" customWidth="1"/>
    <col min="12799" max="12799" width="5.7109375" style="33" customWidth="1"/>
    <col min="12800" max="13041" width="36.85546875" style="33"/>
    <col min="13042" max="13042" width="6.28515625" style="33" customWidth="1"/>
    <col min="13043" max="13043" width="5.7109375" style="33" bestFit="1" customWidth="1"/>
    <col min="13044" max="13044" width="30.7109375" style="33" customWidth="1"/>
    <col min="13045" max="13053" width="3.7109375" style="33" customWidth="1"/>
    <col min="13054" max="13054" width="10.85546875" style="33" bestFit="1" customWidth="1"/>
    <col min="13055" max="13055" width="5.7109375" style="33" customWidth="1"/>
    <col min="13056" max="13297" width="36.85546875" style="33"/>
    <col min="13298" max="13298" width="6.28515625" style="33" customWidth="1"/>
    <col min="13299" max="13299" width="5.7109375" style="33" bestFit="1" customWidth="1"/>
    <col min="13300" max="13300" width="30.7109375" style="33" customWidth="1"/>
    <col min="13301" max="13309" width="3.7109375" style="33" customWidth="1"/>
    <col min="13310" max="13310" width="10.85546875" style="33" bestFit="1" customWidth="1"/>
    <col min="13311" max="13311" width="5.7109375" style="33" customWidth="1"/>
    <col min="13312" max="13553" width="36.85546875" style="33"/>
    <col min="13554" max="13554" width="6.28515625" style="33" customWidth="1"/>
    <col min="13555" max="13555" width="5.7109375" style="33" bestFit="1" customWidth="1"/>
    <col min="13556" max="13556" width="30.7109375" style="33" customWidth="1"/>
    <col min="13557" max="13565" width="3.7109375" style="33" customWidth="1"/>
    <col min="13566" max="13566" width="10.85546875" style="33" bestFit="1" customWidth="1"/>
    <col min="13567" max="13567" width="5.7109375" style="33" customWidth="1"/>
    <col min="13568" max="13809" width="36.85546875" style="33"/>
    <col min="13810" max="13810" width="6.28515625" style="33" customWidth="1"/>
    <col min="13811" max="13811" width="5.7109375" style="33" bestFit="1" customWidth="1"/>
    <col min="13812" max="13812" width="30.7109375" style="33" customWidth="1"/>
    <col min="13813" max="13821" width="3.7109375" style="33" customWidth="1"/>
    <col min="13822" max="13822" width="10.85546875" style="33" bestFit="1" customWidth="1"/>
    <col min="13823" max="13823" width="5.7109375" style="33" customWidth="1"/>
    <col min="13824" max="14065" width="36.85546875" style="33"/>
    <col min="14066" max="14066" width="6.28515625" style="33" customWidth="1"/>
    <col min="14067" max="14067" width="5.7109375" style="33" bestFit="1" customWidth="1"/>
    <col min="14068" max="14068" width="30.7109375" style="33" customWidth="1"/>
    <col min="14069" max="14077" width="3.7109375" style="33" customWidth="1"/>
    <col min="14078" max="14078" width="10.85546875" style="33" bestFit="1" customWidth="1"/>
    <col min="14079" max="14079" width="5.7109375" style="33" customWidth="1"/>
    <col min="14080" max="14321" width="36.85546875" style="33"/>
    <col min="14322" max="14322" width="6.28515625" style="33" customWidth="1"/>
    <col min="14323" max="14323" width="5.7109375" style="33" bestFit="1" customWidth="1"/>
    <col min="14324" max="14324" width="30.7109375" style="33" customWidth="1"/>
    <col min="14325" max="14333" width="3.7109375" style="33" customWidth="1"/>
    <col min="14334" max="14334" width="10.85546875" style="33" bestFit="1" customWidth="1"/>
    <col min="14335" max="14335" width="5.7109375" style="33" customWidth="1"/>
    <col min="14336" max="14577" width="36.85546875" style="33"/>
    <col min="14578" max="14578" width="6.28515625" style="33" customWidth="1"/>
    <col min="14579" max="14579" width="5.7109375" style="33" bestFit="1" customWidth="1"/>
    <col min="14580" max="14580" width="30.7109375" style="33" customWidth="1"/>
    <col min="14581" max="14589" width="3.7109375" style="33" customWidth="1"/>
    <col min="14590" max="14590" width="10.85546875" style="33" bestFit="1" customWidth="1"/>
    <col min="14591" max="14591" width="5.7109375" style="33" customWidth="1"/>
    <col min="14592" max="14833" width="36.85546875" style="33"/>
    <col min="14834" max="14834" width="6.28515625" style="33" customWidth="1"/>
    <col min="14835" max="14835" width="5.7109375" style="33" bestFit="1" customWidth="1"/>
    <col min="14836" max="14836" width="30.7109375" style="33" customWidth="1"/>
    <col min="14837" max="14845" width="3.7109375" style="33" customWidth="1"/>
    <col min="14846" max="14846" width="10.85546875" style="33" bestFit="1" customWidth="1"/>
    <col min="14847" max="14847" width="5.7109375" style="33" customWidth="1"/>
    <col min="14848" max="15089" width="36.85546875" style="33"/>
    <col min="15090" max="15090" width="6.28515625" style="33" customWidth="1"/>
    <col min="15091" max="15091" width="5.7109375" style="33" bestFit="1" customWidth="1"/>
    <col min="15092" max="15092" width="30.7109375" style="33" customWidth="1"/>
    <col min="15093" max="15101" width="3.7109375" style="33" customWidth="1"/>
    <col min="15102" max="15102" width="10.85546875" style="33" bestFit="1" customWidth="1"/>
    <col min="15103" max="15103" width="5.7109375" style="33" customWidth="1"/>
    <col min="15104" max="15345" width="36.85546875" style="33"/>
    <col min="15346" max="15346" width="6.28515625" style="33" customWidth="1"/>
    <col min="15347" max="15347" width="5.7109375" style="33" bestFit="1" customWidth="1"/>
    <col min="15348" max="15348" width="30.7109375" style="33" customWidth="1"/>
    <col min="15349" max="15357" width="3.7109375" style="33" customWidth="1"/>
    <col min="15358" max="15358" width="10.85546875" style="33" bestFit="1" customWidth="1"/>
    <col min="15359" max="15359" width="5.7109375" style="33" customWidth="1"/>
    <col min="15360" max="15601" width="36.85546875" style="33"/>
    <col min="15602" max="15602" width="6.28515625" style="33" customWidth="1"/>
    <col min="15603" max="15603" width="5.7109375" style="33" bestFit="1" customWidth="1"/>
    <col min="15604" max="15604" width="30.7109375" style="33" customWidth="1"/>
    <col min="15605" max="15613" width="3.7109375" style="33" customWidth="1"/>
    <col min="15614" max="15614" width="10.85546875" style="33" bestFit="1" customWidth="1"/>
    <col min="15615" max="15615" width="5.7109375" style="33" customWidth="1"/>
    <col min="15616" max="15857" width="36.85546875" style="33"/>
    <col min="15858" max="15858" width="6.28515625" style="33" customWidth="1"/>
    <col min="15859" max="15859" width="5.7109375" style="33" bestFit="1" customWidth="1"/>
    <col min="15860" max="15860" width="30.7109375" style="33" customWidth="1"/>
    <col min="15861" max="15869" width="3.7109375" style="33" customWidth="1"/>
    <col min="15870" max="15870" width="10.85546875" style="33" bestFit="1" customWidth="1"/>
    <col min="15871" max="15871" width="5.7109375" style="33" customWidth="1"/>
    <col min="15872" max="16113" width="36.85546875" style="33"/>
    <col min="16114" max="16114" width="6.28515625" style="33" customWidth="1"/>
    <col min="16115" max="16115" width="5.7109375" style="33" bestFit="1" customWidth="1"/>
    <col min="16116" max="16116" width="30.7109375" style="33" customWidth="1"/>
    <col min="16117" max="16125" width="3.7109375" style="33" customWidth="1"/>
    <col min="16126" max="16126" width="10.85546875" style="33" bestFit="1" customWidth="1"/>
    <col min="16127" max="16127" width="5.7109375" style="33" customWidth="1"/>
    <col min="16128" max="16384" width="36.85546875" style="33"/>
  </cols>
  <sheetData>
    <row r="1" spans="2:5" ht="12.75" customHeight="1"/>
    <row r="2" spans="2:5" s="32" customFormat="1" ht="20.100000000000001" customHeight="1">
      <c r="B2" s="64" t="s">
        <v>66</v>
      </c>
      <c r="C2" s="64" t="s">
        <v>67</v>
      </c>
      <c r="D2" s="69"/>
      <c r="E2" s="64" t="s">
        <v>65</v>
      </c>
    </row>
    <row r="3" spans="2:5" ht="20.100000000000001" customHeight="1">
      <c r="B3" s="77">
        <v>2024</v>
      </c>
      <c r="C3" s="78" t="s">
        <v>44</v>
      </c>
      <c r="D3" s="79">
        <v>110</v>
      </c>
      <c r="E3" s="80">
        <v>45411</v>
      </c>
    </row>
    <row r="4" spans="2:5" ht="20.100000000000001" customHeight="1">
      <c r="B4" s="77">
        <v>2024</v>
      </c>
      <c r="C4" s="78" t="s">
        <v>45</v>
      </c>
      <c r="D4" s="79">
        <v>110</v>
      </c>
      <c r="E4" s="80">
        <v>45411</v>
      </c>
    </row>
    <row r="5" spans="2:5" ht="20.100000000000001" customHeight="1">
      <c r="B5" s="77">
        <v>2024</v>
      </c>
      <c r="C5" s="78" t="s">
        <v>15</v>
      </c>
      <c r="D5" s="79">
        <v>110</v>
      </c>
      <c r="E5" s="80">
        <v>45411</v>
      </c>
    </row>
    <row r="6" spans="2:5" ht="20.100000000000001" customHeight="1">
      <c r="B6" s="77">
        <v>2024</v>
      </c>
      <c r="C6" s="78" t="s">
        <v>53</v>
      </c>
      <c r="D6" s="79">
        <v>110</v>
      </c>
      <c r="E6" s="80">
        <v>45411</v>
      </c>
    </row>
    <row r="7" spans="2:5" ht="20.100000000000001" customHeight="1">
      <c r="B7" s="77">
        <v>2024</v>
      </c>
      <c r="C7" s="78" t="s">
        <v>56</v>
      </c>
      <c r="D7" s="79">
        <v>110</v>
      </c>
      <c r="E7" s="80">
        <v>45411</v>
      </c>
    </row>
    <row r="8" spans="2:5" ht="20.100000000000001" customHeight="1">
      <c r="B8" s="77">
        <v>2024</v>
      </c>
      <c r="C8" s="78" t="s">
        <v>58</v>
      </c>
      <c r="D8" s="79">
        <v>200</v>
      </c>
      <c r="E8" s="80">
        <v>45411</v>
      </c>
    </row>
    <row r="9" spans="2:5" ht="20.100000000000001" customHeight="1">
      <c r="B9" s="77">
        <v>2024</v>
      </c>
      <c r="C9" s="78" t="s">
        <v>59</v>
      </c>
      <c r="D9" s="79">
        <v>110</v>
      </c>
      <c r="E9" s="80">
        <v>45411</v>
      </c>
    </row>
    <row r="10" spans="2:5" ht="20.100000000000001" customHeight="1">
      <c r="B10" s="77">
        <v>2024</v>
      </c>
      <c r="C10" s="78" t="s">
        <v>60</v>
      </c>
      <c r="D10" s="79">
        <v>110</v>
      </c>
      <c r="E10" s="80">
        <v>45411</v>
      </c>
    </row>
    <row r="11" spans="2:5" ht="20.100000000000001" customHeight="1">
      <c r="B11" s="77">
        <v>2024</v>
      </c>
      <c r="C11" s="78" t="s">
        <v>37</v>
      </c>
      <c r="D11" s="79">
        <v>110</v>
      </c>
      <c r="E11" s="80">
        <v>45421</v>
      </c>
    </row>
    <row r="12" spans="2:5" ht="20.100000000000001" customHeight="1">
      <c r="B12" s="77">
        <v>2024</v>
      </c>
      <c r="C12" s="78" t="s">
        <v>64</v>
      </c>
      <c r="D12" s="79">
        <v>110</v>
      </c>
      <c r="E12" s="80">
        <v>45421</v>
      </c>
    </row>
    <row r="13" spans="2:5" ht="20.100000000000001" customHeight="1">
      <c r="B13" s="77">
        <v>2024</v>
      </c>
      <c r="C13" s="78" t="s">
        <v>42</v>
      </c>
      <c r="D13" s="79">
        <v>200</v>
      </c>
      <c r="E13" s="80">
        <v>45421</v>
      </c>
    </row>
    <row r="14" spans="2:5" ht="20.100000000000001" customHeight="1">
      <c r="B14" s="77">
        <v>2024</v>
      </c>
      <c r="C14" s="78" t="s">
        <v>43</v>
      </c>
      <c r="D14" s="79">
        <v>200</v>
      </c>
      <c r="E14" s="80">
        <v>45421</v>
      </c>
    </row>
    <row r="15" spans="2:5" ht="20.100000000000001" customHeight="1">
      <c r="B15" s="77">
        <v>2024</v>
      </c>
      <c r="C15" s="78" t="s">
        <v>50</v>
      </c>
      <c r="D15" s="79">
        <v>110</v>
      </c>
      <c r="E15" s="80">
        <v>45421</v>
      </c>
    </row>
    <row r="16" spans="2:5" ht="20.100000000000001" customHeight="1">
      <c r="B16" s="77">
        <v>2024</v>
      </c>
      <c r="C16" s="78" t="s">
        <v>54</v>
      </c>
      <c r="D16" s="79">
        <v>110</v>
      </c>
      <c r="E16" s="80">
        <v>45421</v>
      </c>
    </row>
    <row r="17" spans="2:5" ht="20.100000000000001" customHeight="1">
      <c r="B17" s="77">
        <v>2024</v>
      </c>
      <c r="C17" s="78" t="s">
        <v>71</v>
      </c>
      <c r="D17" s="79">
        <v>110</v>
      </c>
      <c r="E17" s="80">
        <v>45421</v>
      </c>
    </row>
    <row r="18" spans="2:5" ht="20.100000000000001" customHeight="1">
      <c r="B18" s="77">
        <v>2024</v>
      </c>
      <c r="C18" s="78" t="s">
        <v>38</v>
      </c>
      <c r="D18" s="79">
        <v>110</v>
      </c>
      <c r="E18" s="80">
        <v>45429</v>
      </c>
    </row>
    <row r="19" spans="2:5" ht="20.100000000000001" customHeight="1">
      <c r="B19" s="77">
        <v>2024</v>
      </c>
      <c r="C19" s="78" t="s">
        <v>39</v>
      </c>
      <c r="D19" s="79">
        <v>110</v>
      </c>
      <c r="E19" s="80">
        <v>45429</v>
      </c>
    </row>
    <row r="20" spans="2:5" ht="20.100000000000001" customHeight="1">
      <c r="B20" s="77">
        <v>2024</v>
      </c>
      <c r="C20" s="78" t="s">
        <v>70</v>
      </c>
      <c r="D20" s="79">
        <v>210</v>
      </c>
      <c r="E20" s="80">
        <v>45429</v>
      </c>
    </row>
    <row r="21" spans="2:5" ht="20.100000000000001" customHeight="1">
      <c r="B21" s="77">
        <v>2024</v>
      </c>
      <c r="C21" s="78" t="s">
        <v>40</v>
      </c>
      <c r="D21" s="79">
        <v>110</v>
      </c>
      <c r="E21" s="80">
        <v>45429</v>
      </c>
    </row>
    <row r="22" spans="2:5" ht="20.100000000000001" customHeight="1">
      <c r="B22" s="77">
        <v>2024</v>
      </c>
      <c r="C22" s="78" t="s">
        <v>41</v>
      </c>
      <c r="D22" s="79">
        <v>110</v>
      </c>
      <c r="E22" s="80">
        <v>45429</v>
      </c>
    </row>
    <row r="23" spans="2:5" ht="20.100000000000001" customHeight="1">
      <c r="B23" s="77">
        <v>2024</v>
      </c>
      <c r="C23" s="78" t="s">
        <v>46</v>
      </c>
      <c r="D23" s="79">
        <v>110</v>
      </c>
      <c r="E23" s="80">
        <v>45429</v>
      </c>
    </row>
    <row r="24" spans="2:5" ht="20.100000000000001" customHeight="1">
      <c r="B24" s="77">
        <v>2024</v>
      </c>
      <c r="C24" s="78" t="s">
        <v>47</v>
      </c>
      <c r="D24" s="79">
        <v>110</v>
      </c>
      <c r="E24" s="80">
        <v>45429</v>
      </c>
    </row>
    <row r="25" spans="2:5" ht="20.100000000000001" customHeight="1">
      <c r="B25" s="77">
        <v>2024</v>
      </c>
      <c r="C25" s="78" t="s">
        <v>72</v>
      </c>
      <c r="D25" s="79">
        <v>110</v>
      </c>
      <c r="E25" s="80">
        <v>45429</v>
      </c>
    </row>
    <row r="26" spans="2:5" ht="20.100000000000001" customHeight="1">
      <c r="B26" s="77">
        <v>2024</v>
      </c>
      <c r="C26" s="78" t="s">
        <v>52</v>
      </c>
      <c r="D26" s="79">
        <v>200</v>
      </c>
      <c r="E26" s="80">
        <v>45429</v>
      </c>
    </row>
    <row r="27" spans="2:5" ht="20.100000000000001" customHeight="1">
      <c r="B27" s="77">
        <v>2024</v>
      </c>
      <c r="C27" s="78" t="s">
        <v>55</v>
      </c>
      <c r="D27" s="79">
        <v>110</v>
      </c>
      <c r="E27" s="80">
        <v>45441</v>
      </c>
    </row>
    <row r="28" spans="2:5" ht="20.100000000000001" customHeight="1">
      <c r="B28" s="77">
        <v>2024</v>
      </c>
      <c r="C28" s="78" t="s">
        <v>57</v>
      </c>
      <c r="D28" s="79">
        <v>110</v>
      </c>
      <c r="E28" s="80">
        <v>45441</v>
      </c>
    </row>
    <row r="29" spans="2:5" ht="20.100000000000001" customHeight="1">
      <c r="B29" s="77">
        <v>2024</v>
      </c>
      <c r="C29" s="78" t="s">
        <v>13</v>
      </c>
      <c r="D29" s="79">
        <v>110</v>
      </c>
      <c r="E29" s="80">
        <v>45450</v>
      </c>
    </row>
    <row r="30" spans="2:5" ht="20.100000000000001" customHeight="1">
      <c r="B30" s="77">
        <v>2024</v>
      </c>
      <c r="C30" s="78" t="s">
        <v>51</v>
      </c>
      <c r="D30" s="79">
        <v>300</v>
      </c>
      <c r="E30" s="80">
        <v>45482</v>
      </c>
    </row>
    <row r="31" spans="2:5" ht="20.100000000000001" customHeight="1">
      <c r="B31" s="77">
        <v>2024</v>
      </c>
      <c r="C31" s="78" t="s">
        <v>12</v>
      </c>
      <c r="D31" s="79">
        <v>110</v>
      </c>
      <c r="E31" s="80">
        <v>45513</v>
      </c>
    </row>
    <row r="32" spans="2:5" ht="20.100000000000001" customHeight="1">
      <c r="B32" s="77">
        <v>2024</v>
      </c>
      <c r="C32" s="78" t="s">
        <v>85</v>
      </c>
      <c r="D32" s="79">
        <v>110</v>
      </c>
      <c r="E32" s="80">
        <v>45625</v>
      </c>
    </row>
    <row r="33" spans="2:5" ht="20.100000000000001" customHeight="1">
      <c r="B33" s="77">
        <v>2024</v>
      </c>
      <c r="C33" s="78" t="s">
        <v>61</v>
      </c>
      <c r="D33" s="79">
        <v>110</v>
      </c>
      <c r="E33" s="80">
        <v>45625</v>
      </c>
    </row>
    <row r="34" spans="2:5" s="76" customFormat="1" ht="20.100000000000001" customHeight="1">
      <c r="B34" s="81">
        <v>2024</v>
      </c>
      <c r="C34" s="82" t="s">
        <v>10</v>
      </c>
      <c r="D34" s="83"/>
      <c r="E34" s="84">
        <v>45660</v>
      </c>
    </row>
    <row r="35" spans="2:5" s="76" customFormat="1" ht="20.100000000000001" customHeight="1">
      <c r="B35" s="81">
        <v>2024</v>
      </c>
      <c r="C35" s="82" t="s">
        <v>48</v>
      </c>
      <c r="D35" s="83"/>
      <c r="E35" s="84">
        <v>45660</v>
      </c>
    </row>
    <row r="36" spans="2:5" s="76" customFormat="1" ht="20.100000000000001" customHeight="1">
      <c r="B36" s="81">
        <v>2023</v>
      </c>
      <c r="C36" s="82" t="s">
        <v>85</v>
      </c>
      <c r="D36" s="83"/>
      <c r="E36" s="84">
        <v>45603</v>
      </c>
    </row>
    <row r="37" spans="2:5" s="76" customFormat="1" ht="20.100000000000001" customHeight="1">
      <c r="B37" s="81">
        <v>2023</v>
      </c>
      <c r="C37" s="82" t="s">
        <v>10</v>
      </c>
      <c r="D37" s="83"/>
      <c r="E37" s="84">
        <v>45660</v>
      </c>
    </row>
    <row r="38" spans="2:5" s="76" customFormat="1" ht="20.100000000000001" customHeight="1">
      <c r="B38" s="81">
        <v>2023</v>
      </c>
      <c r="C38" s="82" t="s">
        <v>48</v>
      </c>
      <c r="D38" s="83"/>
      <c r="E38" s="84">
        <v>45660</v>
      </c>
    </row>
    <row r="39" spans="2:5" s="76" customFormat="1" ht="20.100000000000001" customHeight="1">
      <c r="B39" s="71">
        <v>2022</v>
      </c>
      <c r="C39" s="71" t="s">
        <v>49</v>
      </c>
      <c r="D39" s="88"/>
      <c r="E39" s="74">
        <v>45635</v>
      </c>
    </row>
    <row r="40" spans="2:5" s="76" customFormat="1" ht="20.100000000000001" customHeight="1">
      <c r="B40" s="71">
        <v>2022</v>
      </c>
      <c r="C40" s="71" t="s">
        <v>48</v>
      </c>
      <c r="D40" s="88"/>
      <c r="E40" s="74">
        <v>45660</v>
      </c>
    </row>
    <row r="41" spans="2:5" s="86" customFormat="1" ht="20.100000000000001" customHeight="1">
      <c r="B41" s="85">
        <v>2022</v>
      </c>
      <c r="C41" s="85" t="s">
        <v>64</v>
      </c>
      <c r="D41" s="87"/>
      <c r="E41" s="75" t="s">
        <v>107</v>
      </c>
    </row>
    <row r="42" spans="2:5" s="76" customFormat="1" ht="20.100000000000001" customHeight="1">
      <c r="B42" s="71">
        <v>2022</v>
      </c>
      <c r="C42" s="71" t="s">
        <v>10</v>
      </c>
      <c r="D42" s="88"/>
      <c r="E42" s="74">
        <v>45660</v>
      </c>
    </row>
    <row r="43" spans="2:5" s="86" customFormat="1" ht="20.100000000000001" customHeight="1">
      <c r="B43" s="85">
        <v>2021</v>
      </c>
      <c r="C43" s="85" t="s">
        <v>10</v>
      </c>
      <c r="D43" s="87"/>
      <c r="E43" s="75" t="s">
        <v>107</v>
      </c>
    </row>
    <row r="44" spans="2:5" s="86" customFormat="1" ht="20.100000000000001" customHeight="1">
      <c r="B44" s="85">
        <v>2020</v>
      </c>
      <c r="C44" s="85" t="s">
        <v>10</v>
      </c>
      <c r="D44" s="87"/>
      <c r="E44" s="75" t="s">
        <v>107</v>
      </c>
    </row>
    <row r="45" spans="2:5" s="76" customFormat="1" ht="20.100000000000001" customHeight="1">
      <c r="B45" s="71">
        <v>2019</v>
      </c>
      <c r="C45" s="72" t="s">
        <v>15</v>
      </c>
      <c r="D45" s="73"/>
      <c r="E45" s="74">
        <v>45429</v>
      </c>
    </row>
    <row r="46" spans="2:5" ht="20.100000000000001" customHeight="1">
      <c r="B46" s="63">
        <v>2014</v>
      </c>
      <c r="C46" s="63" t="s">
        <v>108</v>
      </c>
      <c r="D46" s="70"/>
      <c r="E46" s="63"/>
    </row>
  </sheetData>
  <sortState ref="B34:E40">
    <sortCondition descending="1" ref="B34:B4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6" sqref="B6"/>
    </sheetView>
  </sheetViews>
  <sheetFormatPr defaultRowHeight="15"/>
  <cols>
    <col min="1" max="23" width="30.7109375" style="1" customWidth="1"/>
    <col min="24" max="16384" width="9.140625" style="1"/>
  </cols>
  <sheetData>
    <row r="1" spans="1:4" s="31" customFormat="1" ht="23.25">
      <c r="A1" s="127" t="s">
        <v>14</v>
      </c>
      <c r="B1" s="127"/>
      <c r="C1" s="127"/>
    </row>
    <row r="2" spans="1:4" s="31" customFormat="1" ht="23.25">
      <c r="A2" s="127" t="s">
        <v>84</v>
      </c>
      <c r="B2" s="127"/>
      <c r="C2" s="127"/>
    </row>
    <row r="3" spans="1:4" s="3" customFormat="1" ht="30" customHeight="1">
      <c r="A3" s="2" t="s">
        <v>79</v>
      </c>
      <c r="B3" s="6" t="s">
        <v>79</v>
      </c>
      <c r="C3" s="6" t="s">
        <v>79</v>
      </c>
      <c r="D3" s="6" t="s">
        <v>79</v>
      </c>
    </row>
    <row r="4" spans="1:4" s="5" customFormat="1" ht="28.5">
      <c r="A4" s="13">
        <v>2014</v>
      </c>
      <c r="B4" s="4">
        <v>2019</v>
      </c>
      <c r="C4" s="4">
        <v>2020</v>
      </c>
      <c r="D4" s="11">
        <v>2021</v>
      </c>
    </row>
    <row r="5" spans="1:4">
      <c r="A5" s="14"/>
      <c r="B5" s="7"/>
      <c r="C5" s="7"/>
      <c r="D5" s="12"/>
    </row>
    <row r="6" spans="1:4">
      <c r="A6" s="14" t="s">
        <v>11</v>
      </c>
      <c r="B6" s="7" t="s">
        <v>15</v>
      </c>
      <c r="C6" s="7" t="s">
        <v>10</v>
      </c>
      <c r="D6" s="12" t="s">
        <v>63</v>
      </c>
    </row>
    <row r="7" spans="1:4">
      <c r="A7" s="15"/>
      <c r="B7" s="62"/>
      <c r="C7" s="62"/>
      <c r="D7" s="16"/>
    </row>
    <row r="9" spans="1:4" s="3" customFormat="1" ht="30" customHeight="1">
      <c r="A9" s="2" t="s">
        <v>16</v>
      </c>
      <c r="B9" s="6" t="s">
        <v>83</v>
      </c>
      <c r="C9" s="6"/>
      <c r="D9" s="6"/>
    </row>
    <row r="10" spans="1:4" s="5" customFormat="1" ht="28.5">
      <c r="A10" s="13">
        <v>2022</v>
      </c>
      <c r="B10" s="4">
        <v>2023</v>
      </c>
      <c r="C10" s="4"/>
      <c r="D10" s="11"/>
    </row>
    <row r="11" spans="1:4">
      <c r="A11" s="14"/>
      <c r="B11" s="7"/>
      <c r="C11" s="7"/>
      <c r="D11" s="12"/>
    </row>
    <row r="12" spans="1:4">
      <c r="A12" s="14" t="s">
        <v>63</v>
      </c>
      <c r="B12" s="7" t="s">
        <v>63</v>
      </c>
      <c r="C12" s="7"/>
      <c r="D12" s="12"/>
    </row>
    <row r="13" spans="1:4">
      <c r="A13" s="14" t="s">
        <v>64</v>
      </c>
      <c r="B13" s="7" t="s">
        <v>82</v>
      </c>
      <c r="C13" s="7"/>
      <c r="D13" s="12"/>
    </row>
    <row r="14" spans="1:4">
      <c r="A14" s="14" t="s">
        <v>80</v>
      </c>
      <c r="B14" s="7" t="s">
        <v>80</v>
      </c>
      <c r="C14" s="7"/>
      <c r="D14" s="12"/>
    </row>
    <row r="15" spans="1:4">
      <c r="A15" s="14" t="s">
        <v>81</v>
      </c>
      <c r="B15" s="7"/>
      <c r="C15" s="7"/>
      <c r="D15" s="12"/>
    </row>
    <row r="16" spans="1:4">
      <c r="A16" s="15"/>
      <c r="B16" s="62"/>
      <c r="C16" s="62"/>
      <c r="D16" s="16"/>
    </row>
  </sheetData>
  <sortState ref="A1:D11">
    <sortCondition ref="C17"/>
  </sortState>
  <mergeCells count="2">
    <mergeCell ref="A1:C1"/>
    <mergeCell ref="A2:C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E19" sqref="E19"/>
    </sheetView>
  </sheetViews>
  <sheetFormatPr defaultColWidth="8.85546875" defaultRowHeight="10.5"/>
  <cols>
    <col min="1" max="1" width="10" style="8" customWidth="1"/>
    <col min="2" max="2" width="9.28515625" style="21" bestFit="1" customWidth="1"/>
    <col min="3" max="3" width="9.42578125" style="8" customWidth="1"/>
    <col min="4" max="4" width="3.7109375" style="9" customWidth="1"/>
    <col min="5" max="5" width="40.28515625" style="10" bestFit="1" customWidth="1"/>
    <col min="6" max="6" width="13.7109375" style="8" bestFit="1" customWidth="1"/>
    <col min="7" max="16384" width="8.85546875" style="8"/>
  </cols>
  <sheetData>
    <row r="1" spans="1:6" s="17" customFormat="1" ht="18.75">
      <c r="A1" s="17" t="s">
        <v>26</v>
      </c>
      <c r="B1" s="20"/>
      <c r="D1" s="18"/>
      <c r="E1" s="19"/>
    </row>
    <row r="3" spans="1:6">
      <c r="A3" s="22"/>
      <c r="B3" s="23"/>
      <c r="C3" s="22"/>
      <c r="D3" s="22"/>
      <c r="E3" s="24"/>
      <c r="F3" s="22"/>
    </row>
    <row r="4" spans="1:6" ht="21">
      <c r="A4" s="22" t="s">
        <v>27</v>
      </c>
      <c r="B4" s="23" t="s">
        <v>28</v>
      </c>
      <c r="C4" s="25" t="s">
        <v>29</v>
      </c>
      <c r="D4" s="22"/>
      <c r="E4" s="24" t="s">
        <v>30</v>
      </c>
      <c r="F4" s="26" t="s">
        <v>31</v>
      </c>
    </row>
    <row r="5" spans="1:6">
      <c r="A5" s="22"/>
      <c r="B5" s="23"/>
      <c r="C5" s="22"/>
      <c r="D5" s="22"/>
      <c r="E5" s="24"/>
      <c r="F5" s="22"/>
    </row>
    <row r="6" spans="1:6">
      <c r="A6" s="27"/>
      <c r="B6" s="23"/>
      <c r="C6" s="22"/>
      <c r="D6" s="22"/>
      <c r="E6" s="24"/>
      <c r="F6" s="22"/>
    </row>
    <row r="7" spans="1:6">
      <c r="A7" s="28" t="s">
        <v>18</v>
      </c>
      <c r="B7" s="26">
        <v>43.15</v>
      </c>
      <c r="C7" s="29">
        <v>3</v>
      </c>
      <c r="D7" s="22"/>
      <c r="E7" s="30" t="s">
        <v>33</v>
      </c>
      <c r="F7" s="22">
        <f t="shared" ref="F7:F13" si="0">+B7*C7</f>
        <v>129.44999999999999</v>
      </c>
    </row>
    <row r="8" spans="1:6">
      <c r="A8" s="28" t="s">
        <v>19</v>
      </c>
      <c r="B8" s="26">
        <v>43.15</v>
      </c>
      <c r="C8" s="29">
        <v>4</v>
      </c>
      <c r="D8" s="22"/>
      <c r="E8" s="30" t="s">
        <v>36</v>
      </c>
      <c r="F8" s="22">
        <f t="shared" si="0"/>
        <v>172.6</v>
      </c>
    </row>
    <row r="9" spans="1:6">
      <c r="A9" s="28" t="s">
        <v>20</v>
      </c>
      <c r="B9" s="26">
        <v>43.15</v>
      </c>
      <c r="C9" s="29">
        <v>6</v>
      </c>
      <c r="D9" s="22"/>
      <c r="E9" s="30" t="s">
        <v>34</v>
      </c>
      <c r="F9" s="22">
        <f t="shared" si="0"/>
        <v>258.89999999999998</v>
      </c>
    </row>
    <row r="10" spans="1:6">
      <c r="A10" s="28" t="s">
        <v>21</v>
      </c>
      <c r="B10" s="26">
        <v>43.15</v>
      </c>
      <c r="C10" s="29">
        <v>6</v>
      </c>
      <c r="D10" s="22"/>
      <c r="E10" s="30" t="s">
        <v>35</v>
      </c>
      <c r="F10" s="22">
        <f t="shared" si="0"/>
        <v>258.89999999999998</v>
      </c>
    </row>
    <row r="11" spans="1:6">
      <c r="A11" s="28" t="s">
        <v>23</v>
      </c>
      <c r="B11" s="26">
        <v>40</v>
      </c>
      <c r="C11" s="29">
        <v>6</v>
      </c>
      <c r="D11" s="22"/>
      <c r="E11" s="30" t="s">
        <v>35</v>
      </c>
      <c r="F11" s="22">
        <f t="shared" si="0"/>
        <v>240</v>
      </c>
    </row>
    <row r="12" spans="1:6">
      <c r="A12" s="28" t="s">
        <v>22</v>
      </c>
      <c r="B12" s="26">
        <v>30</v>
      </c>
      <c r="C12" s="29">
        <v>6</v>
      </c>
      <c r="D12" s="22"/>
      <c r="E12" s="30" t="s">
        <v>35</v>
      </c>
      <c r="F12" s="22">
        <f t="shared" si="0"/>
        <v>180</v>
      </c>
    </row>
    <row r="13" spans="1:6">
      <c r="A13" s="28" t="s">
        <v>24</v>
      </c>
      <c r="B13" s="26">
        <v>30</v>
      </c>
      <c r="C13" s="29">
        <v>5</v>
      </c>
      <c r="D13" s="22"/>
      <c r="E13" s="30" t="s">
        <v>25</v>
      </c>
      <c r="F13" s="22">
        <f t="shared" si="0"/>
        <v>150</v>
      </c>
    </row>
    <row r="14" spans="1:6">
      <c r="A14" s="28"/>
      <c r="B14" s="26"/>
      <c r="C14" s="29"/>
      <c r="D14" s="22"/>
      <c r="E14" s="30"/>
      <c r="F14" s="22"/>
    </row>
    <row r="15" spans="1:6">
      <c r="A15" s="22"/>
      <c r="B15" s="23"/>
      <c r="C15" s="22"/>
      <c r="D15" s="22"/>
      <c r="E15" s="27" t="s">
        <v>32</v>
      </c>
      <c r="F15" s="22">
        <f>SUM(F7:F13)</f>
        <v>1389.85</v>
      </c>
    </row>
    <row r="16" spans="1:6">
      <c r="A16" s="22"/>
      <c r="B16" s="23"/>
      <c r="C16" s="22"/>
      <c r="D16" s="22"/>
      <c r="E16" s="24"/>
      <c r="F16" s="2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7"/>
  <sheetViews>
    <sheetView tabSelected="1" workbookViewId="0">
      <selection activeCell="B42" sqref="B42"/>
    </sheetView>
  </sheetViews>
  <sheetFormatPr defaultColWidth="8.85546875" defaultRowHeight="9"/>
  <cols>
    <col min="1" max="1" width="69.7109375" style="37" customWidth="1"/>
    <col min="2" max="3" width="10.7109375" style="37" customWidth="1"/>
    <col min="4" max="5" width="8.42578125" style="37" hidden="1" customWidth="1"/>
    <col min="6" max="6" width="6.42578125" style="37" hidden="1" customWidth="1"/>
    <col min="7" max="7" width="8.42578125" style="37" hidden="1" customWidth="1"/>
    <col min="8" max="8" width="3.7109375" style="37" customWidth="1"/>
    <col min="9" max="9" width="3.7109375" style="48" customWidth="1"/>
    <col min="10" max="11" width="10.7109375" style="61" customWidth="1"/>
    <col min="12" max="13" width="9" style="37" bestFit="1" customWidth="1"/>
    <col min="14" max="14" width="8.85546875" style="37"/>
    <col min="15" max="15" width="9" style="37" bestFit="1" customWidth="1"/>
    <col min="16" max="16384" width="8.85546875" style="37"/>
  </cols>
  <sheetData>
    <row r="1" spans="1:12">
      <c r="D1" s="37" t="s">
        <v>93</v>
      </c>
      <c r="E1" s="37" t="s">
        <v>94</v>
      </c>
      <c r="F1" s="37" t="s">
        <v>95</v>
      </c>
      <c r="G1" s="37" t="s">
        <v>96</v>
      </c>
    </row>
    <row r="2" spans="1:12">
      <c r="A2" s="34"/>
      <c r="B2" s="35"/>
      <c r="C2" s="35"/>
      <c r="D2" s="35"/>
      <c r="E2" s="35"/>
      <c r="F2" s="35"/>
      <c r="G2" s="35"/>
      <c r="H2" s="35"/>
      <c r="I2" s="35"/>
      <c r="J2" s="36"/>
      <c r="K2" s="36"/>
    </row>
    <row r="3" spans="1:12">
      <c r="A3" s="34"/>
      <c r="B3" s="35"/>
      <c r="C3" s="35"/>
      <c r="D3" s="35"/>
      <c r="E3" s="35"/>
      <c r="F3" s="35"/>
      <c r="G3" s="35"/>
      <c r="H3" s="35"/>
      <c r="I3" s="35"/>
      <c r="J3" s="36"/>
      <c r="K3" s="38"/>
    </row>
    <row r="4" spans="1:12">
      <c r="A4" s="114" t="s">
        <v>97</v>
      </c>
      <c r="B4" s="115"/>
      <c r="C4" s="115"/>
      <c r="D4" s="115"/>
      <c r="E4" s="115"/>
      <c r="F4" s="115"/>
      <c r="G4" s="115"/>
      <c r="H4" s="115"/>
      <c r="I4" s="115"/>
      <c r="J4" s="115"/>
      <c r="K4" s="116"/>
    </row>
    <row r="5" spans="1:12">
      <c r="A5" s="39"/>
      <c r="B5" s="40" t="s">
        <v>0</v>
      </c>
      <c r="C5" s="40" t="s">
        <v>1</v>
      </c>
      <c r="D5" s="40"/>
      <c r="E5" s="40"/>
      <c r="F5" s="40"/>
      <c r="G5" s="40"/>
      <c r="H5" s="41"/>
      <c r="I5" s="42"/>
      <c r="J5" s="40" t="s">
        <v>2</v>
      </c>
      <c r="K5" s="43" t="s">
        <v>3</v>
      </c>
    </row>
    <row r="6" spans="1:12" s="45" customFormat="1">
      <c r="A6" s="44" t="s">
        <v>104</v>
      </c>
      <c r="B6" s="45">
        <f>+J6+K6</f>
        <v>2665.39</v>
      </c>
      <c r="D6" s="45">
        <v>2668.99</v>
      </c>
      <c r="E6" s="45">
        <f>+D25</f>
        <v>2628.79</v>
      </c>
      <c r="F6" s="45">
        <f>+E25</f>
        <v>5865.04</v>
      </c>
      <c r="G6" s="45">
        <f>+F25</f>
        <v>2980.7800000000007</v>
      </c>
      <c r="I6" s="44"/>
      <c r="J6" s="46">
        <v>2668.99</v>
      </c>
      <c r="K6" s="47">
        <v>-3.6</v>
      </c>
    </row>
    <row r="7" spans="1:12" s="48" customFormat="1">
      <c r="A7" s="39" t="s">
        <v>131</v>
      </c>
      <c r="B7" s="48">
        <f>SUM(D7:G7)</f>
        <v>70</v>
      </c>
      <c r="C7" s="45"/>
      <c r="D7" s="45"/>
      <c r="E7" s="45">
        <v>70</v>
      </c>
      <c r="F7" s="45"/>
      <c r="G7" s="45"/>
      <c r="H7" s="45"/>
      <c r="I7" s="44"/>
      <c r="J7" s="49">
        <f t="shared" ref="J7:J16" si="0">+B7-C7</f>
        <v>70</v>
      </c>
      <c r="K7" s="47"/>
    </row>
    <row r="8" spans="1:12" s="48" customFormat="1">
      <c r="A8" s="39" t="s">
        <v>132</v>
      </c>
      <c r="B8" s="48">
        <f t="shared" ref="B8:B9" si="1">SUM(D8:G8)</f>
        <v>210</v>
      </c>
      <c r="G8" s="48">
        <v>210</v>
      </c>
      <c r="I8" s="39"/>
      <c r="J8" s="49">
        <f t="shared" si="0"/>
        <v>210</v>
      </c>
      <c r="K8" s="50"/>
    </row>
    <row r="9" spans="1:12" s="48" customFormat="1">
      <c r="A9" s="39" t="s">
        <v>87</v>
      </c>
      <c r="B9" s="48">
        <f t="shared" si="1"/>
        <v>3960</v>
      </c>
      <c r="E9" s="48">
        <f>970+950+1080+220+110</f>
        <v>3330</v>
      </c>
      <c r="F9" s="48">
        <f>200+110</f>
        <v>310</v>
      </c>
      <c r="G9" s="48">
        <f>110+110+100</f>
        <v>320</v>
      </c>
      <c r="I9" s="39"/>
      <c r="J9" s="49">
        <f t="shared" si="0"/>
        <v>3960</v>
      </c>
      <c r="K9" s="50"/>
    </row>
    <row r="10" spans="1:12">
      <c r="A10" s="39" t="s">
        <v>73</v>
      </c>
      <c r="B10" s="48"/>
      <c r="C10" s="48">
        <f>SUM(D10:G10)</f>
        <v>80.670000000000016</v>
      </c>
      <c r="D10" s="48"/>
      <c r="E10" s="48">
        <v>68.849999999999994</v>
      </c>
      <c r="F10" s="48">
        <f>+F9-197.32-107.32</f>
        <v>5.3600000000000136</v>
      </c>
      <c r="G10" s="48">
        <f>+G8+G9-108.66-316.1-98.78</f>
        <v>6.460000000000008</v>
      </c>
      <c r="H10" s="48"/>
      <c r="I10" s="39"/>
      <c r="J10" s="49">
        <f t="shared" si="0"/>
        <v>-80.670000000000016</v>
      </c>
      <c r="K10" s="50"/>
      <c r="L10" s="48"/>
    </row>
    <row r="11" spans="1:12">
      <c r="A11" s="39" t="s">
        <v>91</v>
      </c>
      <c r="B11" s="48"/>
      <c r="C11" s="48">
        <f t="shared" ref="C11:C22" si="2">SUM(D11:G11)</f>
        <v>1770</v>
      </c>
      <c r="D11" s="48"/>
      <c r="E11" s="48"/>
      <c r="F11" s="48">
        <v>1770</v>
      </c>
      <c r="G11" s="48"/>
      <c r="H11" s="48"/>
      <c r="I11" s="39"/>
      <c r="J11" s="49">
        <f t="shared" si="0"/>
        <v>-1770</v>
      </c>
      <c r="K11" s="50"/>
      <c r="L11" s="48"/>
    </row>
    <row r="12" spans="1:12">
      <c r="A12" s="39" t="s">
        <v>92</v>
      </c>
      <c r="B12" s="48"/>
      <c r="C12" s="48">
        <f t="shared" si="2"/>
        <v>72</v>
      </c>
      <c r="D12" s="48">
        <v>15</v>
      </c>
      <c r="E12" s="48">
        <f>5+6.5+6.5</f>
        <v>18</v>
      </c>
      <c r="F12" s="48">
        <f>6.5*3</f>
        <v>19.5</v>
      </c>
      <c r="G12" s="48">
        <f>6.5*3</f>
        <v>19.5</v>
      </c>
      <c r="H12" s="48"/>
      <c r="I12" s="39"/>
      <c r="J12" s="49">
        <f t="shared" si="0"/>
        <v>-72</v>
      </c>
      <c r="K12" s="50"/>
      <c r="L12" s="48"/>
    </row>
    <row r="13" spans="1:12">
      <c r="A13" s="51" t="s">
        <v>7</v>
      </c>
      <c r="B13" s="48"/>
      <c r="C13" s="48">
        <f t="shared" si="2"/>
        <v>5.8</v>
      </c>
      <c r="D13" s="48"/>
      <c r="E13" s="48">
        <v>2</v>
      </c>
      <c r="F13" s="48">
        <f>1.5+1.3</f>
        <v>2.8</v>
      </c>
      <c r="G13" s="48">
        <f>0.5*2</f>
        <v>1</v>
      </c>
      <c r="H13" s="48"/>
      <c r="I13" s="39"/>
      <c r="J13" s="49">
        <f t="shared" si="0"/>
        <v>-5.8</v>
      </c>
      <c r="K13" s="50"/>
      <c r="L13" s="48"/>
    </row>
    <row r="14" spans="1:12">
      <c r="A14" s="51" t="s">
        <v>8</v>
      </c>
      <c r="B14" s="48"/>
      <c r="C14" s="48">
        <f t="shared" si="2"/>
        <v>100.1</v>
      </c>
      <c r="D14" s="48">
        <v>25.2</v>
      </c>
      <c r="E14" s="48">
        <v>24.9</v>
      </c>
      <c r="F14" s="48">
        <v>24.9</v>
      </c>
      <c r="G14" s="48">
        <v>25.1</v>
      </c>
      <c r="H14" s="48"/>
      <c r="I14" s="39"/>
      <c r="J14" s="49">
        <f t="shared" si="0"/>
        <v>-100.1</v>
      </c>
      <c r="K14" s="50"/>
      <c r="L14" s="48"/>
    </row>
    <row r="15" spans="1:12">
      <c r="A15" s="51" t="s">
        <v>62</v>
      </c>
      <c r="B15" s="41"/>
      <c r="C15" s="48">
        <f t="shared" si="2"/>
        <v>1000</v>
      </c>
      <c r="D15" s="41"/>
      <c r="E15" s="41"/>
      <c r="F15" s="41">
        <v>1000</v>
      </c>
      <c r="G15" s="41"/>
      <c r="H15" s="48"/>
      <c r="I15" s="39"/>
      <c r="J15" s="49">
        <f t="shared" si="0"/>
        <v>-1000</v>
      </c>
      <c r="K15" s="50"/>
      <c r="L15" s="48"/>
    </row>
    <row r="16" spans="1:12">
      <c r="A16" s="39" t="s">
        <v>98</v>
      </c>
      <c r="B16" s="41"/>
      <c r="C16" s="48">
        <f t="shared" si="2"/>
        <v>150</v>
      </c>
      <c r="D16" s="41"/>
      <c r="E16" s="41"/>
      <c r="F16" s="41"/>
      <c r="G16" s="41">
        <v>150</v>
      </c>
      <c r="H16" s="48"/>
      <c r="I16" s="39"/>
      <c r="J16" s="49">
        <f t="shared" si="0"/>
        <v>-150</v>
      </c>
      <c r="K16" s="50"/>
      <c r="L16" s="48"/>
    </row>
    <row r="17" spans="1:12">
      <c r="A17" s="39" t="s">
        <v>90</v>
      </c>
      <c r="B17" s="41"/>
      <c r="C17" s="48">
        <f t="shared" si="2"/>
        <v>50</v>
      </c>
      <c r="D17" s="41"/>
      <c r="E17" s="41">
        <v>50</v>
      </c>
      <c r="F17" s="41"/>
      <c r="G17" s="41"/>
      <c r="H17" s="48"/>
      <c r="I17" s="39"/>
      <c r="J17" s="49">
        <v>-50</v>
      </c>
      <c r="K17" s="50"/>
      <c r="L17" s="48"/>
    </row>
    <row r="18" spans="1:12">
      <c r="A18" s="39" t="s">
        <v>89</v>
      </c>
      <c r="B18" s="41">
        <v>50</v>
      </c>
      <c r="C18" s="48"/>
      <c r="D18" s="41"/>
      <c r="E18" s="41"/>
      <c r="F18" s="41"/>
      <c r="G18" s="41"/>
      <c r="H18" s="48"/>
      <c r="I18" s="39"/>
      <c r="J18" s="49"/>
      <c r="K18" s="50">
        <v>50</v>
      </c>
      <c r="L18" s="48"/>
    </row>
    <row r="19" spans="1:12">
      <c r="A19" s="39" t="s">
        <v>100</v>
      </c>
      <c r="B19" s="41"/>
      <c r="C19" s="48">
        <f t="shared" si="2"/>
        <v>340</v>
      </c>
      <c r="D19" s="41"/>
      <c r="E19" s="41"/>
      <c r="F19" s="41">
        <v>340</v>
      </c>
      <c r="G19" s="41"/>
      <c r="H19" s="48"/>
      <c r="I19" s="39"/>
      <c r="J19" s="49">
        <f>+B19-C19</f>
        <v>-340</v>
      </c>
      <c r="K19" s="50"/>
      <c r="L19" s="48"/>
    </row>
    <row r="20" spans="1:12">
      <c r="A20" s="39" t="s">
        <v>101</v>
      </c>
      <c r="B20" s="41"/>
      <c r="C20" s="48">
        <f t="shared" si="2"/>
        <v>6.5</v>
      </c>
      <c r="D20" s="41"/>
      <c r="E20" s="41"/>
      <c r="F20" s="41">
        <v>6.5</v>
      </c>
      <c r="G20" s="41"/>
      <c r="H20" s="48"/>
      <c r="I20" s="39"/>
      <c r="J20" s="49">
        <f>+B20-C20</f>
        <v>-6.5</v>
      </c>
      <c r="K20" s="50"/>
      <c r="L20" s="48"/>
    </row>
    <row r="21" spans="1:12">
      <c r="A21" s="39" t="s">
        <v>102</v>
      </c>
      <c r="B21" s="41"/>
      <c r="C21" s="48">
        <f t="shared" si="2"/>
        <v>25.2</v>
      </c>
      <c r="D21" s="41"/>
      <c r="E21" s="41"/>
      <c r="F21" s="41">
        <v>25.2</v>
      </c>
      <c r="G21" s="41"/>
      <c r="H21" s="48"/>
      <c r="I21" s="39"/>
      <c r="J21" s="49">
        <f>+B21-C21</f>
        <v>-25.2</v>
      </c>
      <c r="K21" s="50"/>
      <c r="L21" s="48"/>
    </row>
    <row r="22" spans="1:12">
      <c r="A22" s="39" t="s">
        <v>99</v>
      </c>
      <c r="B22" s="41"/>
      <c r="C22" s="48">
        <f t="shared" si="2"/>
        <v>760.06</v>
      </c>
      <c r="D22" s="41"/>
      <c r="E22" s="41"/>
      <c r="F22" s="41"/>
      <c r="G22" s="41">
        <f>623+137.06</f>
        <v>760.06</v>
      </c>
      <c r="H22" s="48"/>
      <c r="I22" s="39"/>
      <c r="J22" s="49">
        <f>+B22-C22</f>
        <v>-760.06</v>
      </c>
      <c r="K22" s="50"/>
      <c r="L22" s="48"/>
    </row>
    <row r="23" spans="1:12">
      <c r="A23" s="39" t="s">
        <v>114</v>
      </c>
      <c r="B23" s="41"/>
      <c r="C23" s="48">
        <v>17.100000000000001</v>
      </c>
      <c r="D23" s="41"/>
      <c r="E23" s="41"/>
      <c r="F23" s="41"/>
      <c r="G23" s="41"/>
      <c r="H23" s="48"/>
      <c r="I23" s="39"/>
      <c r="J23" s="49"/>
      <c r="K23" s="50">
        <v>-17.100000000000001</v>
      </c>
      <c r="L23" s="48"/>
    </row>
    <row r="24" spans="1:12" ht="9.75" thickBot="1">
      <c r="A24" s="39" t="s">
        <v>103</v>
      </c>
      <c r="B24" s="67"/>
      <c r="C24" s="67">
        <v>12.8</v>
      </c>
      <c r="D24" s="41"/>
      <c r="E24" s="41"/>
      <c r="F24" s="41"/>
      <c r="G24" s="41"/>
      <c r="H24" s="48"/>
      <c r="I24" s="39"/>
      <c r="J24" s="49"/>
      <c r="K24" s="53">
        <f>+B24-C24</f>
        <v>-12.8</v>
      </c>
      <c r="L24" s="48"/>
    </row>
    <row r="25" spans="1:12" s="54" customFormat="1" ht="9.75" thickTop="1">
      <c r="A25" s="44" t="s">
        <v>105</v>
      </c>
      <c r="B25" s="45">
        <f>SUM(B6:B22)</f>
        <v>6955.3899999999994</v>
      </c>
      <c r="C25" s="45">
        <f>SUM(C6:C24)</f>
        <v>4390.2300000000005</v>
      </c>
      <c r="D25" s="45">
        <f>+D6+D7+D8+D9-D10-D11-D12-D13-D14-D15-D16-D17-D19-D20-D21-D22-D24</f>
        <v>2628.79</v>
      </c>
      <c r="E25" s="45">
        <f>+E6+E7+E8+E9-E10-E11-E12-E13-E14-E15-E16-E17-E19-E20-E21-E22-E24</f>
        <v>5865.04</v>
      </c>
      <c r="F25" s="45">
        <f>+F6+F7+F8+F9-F10-F11-F12-F13-F14-F15-F16-F17-F19-F20-F21-F22-F24</f>
        <v>2980.7800000000007</v>
      </c>
      <c r="G25" s="45">
        <f>+G6+G7+G8+G9-G10-G11-G12-G13-G14-G15-G16-G17-G19-G20-G21-G22-G24</f>
        <v>2548.6600000000008</v>
      </c>
      <c r="H25" s="45"/>
      <c r="I25" s="44"/>
      <c r="J25" s="46">
        <f>SUM(J6:J22)</f>
        <v>2548.6599999999994</v>
      </c>
      <c r="K25" s="47">
        <f>SUM(K6:K24)</f>
        <v>16.499999999999996</v>
      </c>
    </row>
    <row r="26" spans="1:12">
      <c r="A26" s="39"/>
      <c r="B26" s="48"/>
      <c r="C26" s="48"/>
      <c r="D26" s="48"/>
      <c r="E26" s="48">
        <f>5865.04-E25</f>
        <v>0</v>
      </c>
      <c r="F26" s="48"/>
      <c r="G26" s="48"/>
      <c r="H26" s="48"/>
      <c r="I26" s="39"/>
      <c r="J26" s="49"/>
      <c r="K26" s="50"/>
    </row>
    <row r="27" spans="1:12" s="54" customFormat="1">
      <c r="A27" s="55" t="s">
        <v>4</v>
      </c>
      <c r="B27" s="112">
        <f>+B25-C25</f>
        <v>2565.1599999999989</v>
      </c>
      <c r="C27" s="112"/>
      <c r="D27" s="96"/>
      <c r="E27" s="96"/>
      <c r="F27" s="96"/>
      <c r="G27" s="96"/>
      <c r="H27" s="45"/>
      <c r="I27" s="44"/>
      <c r="J27" s="112">
        <f>+J25+K25</f>
        <v>2565.1599999999994</v>
      </c>
      <c r="K27" s="113"/>
    </row>
    <row r="28" spans="1:12">
      <c r="A28" s="56"/>
      <c r="B28" s="57"/>
      <c r="C28" s="57"/>
      <c r="D28" s="57"/>
      <c r="E28" s="57"/>
      <c r="F28" s="57"/>
      <c r="G28" s="57"/>
      <c r="H28" s="57"/>
      <c r="I28" s="56"/>
      <c r="J28" s="58"/>
      <c r="K28" s="59"/>
    </row>
    <row r="30" spans="1:12">
      <c r="A30" s="34"/>
      <c r="B30" s="35"/>
      <c r="C30" s="35"/>
      <c r="D30" s="35"/>
      <c r="E30" s="35"/>
      <c r="F30" s="35"/>
      <c r="G30" s="35"/>
      <c r="H30" s="35"/>
      <c r="I30" s="35"/>
      <c r="J30" s="36"/>
      <c r="K30" s="36"/>
    </row>
    <row r="31" spans="1:12">
      <c r="A31" s="124" t="s">
        <v>106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6"/>
    </row>
    <row r="32" spans="1:12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60"/>
    </row>
    <row r="33" spans="1:11">
      <c r="A33" s="42"/>
      <c r="B33" s="40" t="s">
        <v>0</v>
      </c>
      <c r="C33" s="40" t="s">
        <v>1</v>
      </c>
      <c r="D33" s="40"/>
      <c r="E33" s="40"/>
      <c r="F33" s="40"/>
      <c r="G33" s="40"/>
      <c r="H33" s="48"/>
      <c r="I33" s="41"/>
      <c r="J33" s="41" t="s">
        <v>17</v>
      </c>
      <c r="K33" s="60"/>
    </row>
    <row r="34" spans="1:11">
      <c r="A34" s="51" t="s">
        <v>133</v>
      </c>
      <c r="B34" s="41">
        <v>56.85</v>
      </c>
      <c r="C34" s="41"/>
      <c r="D34" s="41"/>
      <c r="E34" s="41"/>
      <c r="F34" s="41"/>
      <c r="G34" s="41"/>
      <c r="H34" s="41"/>
      <c r="I34" s="41"/>
      <c r="J34" s="65"/>
      <c r="K34" s="66"/>
    </row>
    <row r="35" spans="1:11">
      <c r="A35" s="51" t="s">
        <v>134</v>
      </c>
      <c r="B35" s="41">
        <v>70</v>
      </c>
      <c r="C35" s="41"/>
      <c r="D35" s="41"/>
      <c r="E35" s="41"/>
      <c r="F35" s="41"/>
      <c r="G35" s="41"/>
      <c r="H35" s="128"/>
      <c r="I35" s="128"/>
      <c r="J35" s="129"/>
      <c r="K35" s="118"/>
    </row>
    <row r="36" spans="1:11">
      <c r="A36" s="51" t="s">
        <v>135</v>
      </c>
      <c r="B36" s="41">
        <v>100</v>
      </c>
      <c r="C36" s="41"/>
      <c r="D36" s="41"/>
      <c r="E36" s="41"/>
      <c r="F36" s="41"/>
      <c r="G36" s="41"/>
      <c r="H36" s="128"/>
      <c r="I36" s="128"/>
      <c r="J36" s="128"/>
      <c r="K36" s="99"/>
    </row>
    <row r="37" spans="1:11">
      <c r="A37" s="51" t="s">
        <v>136</v>
      </c>
      <c r="B37" s="41">
        <v>400</v>
      </c>
      <c r="C37" s="41"/>
      <c r="D37" s="41"/>
      <c r="E37" s="41"/>
      <c r="F37" s="41"/>
      <c r="G37" s="41"/>
      <c r="H37" s="130"/>
      <c r="I37" s="130"/>
      <c r="J37" s="130"/>
      <c r="K37" s="123"/>
    </row>
    <row r="38" spans="1:11">
      <c r="A38" s="51" t="s">
        <v>137</v>
      </c>
      <c r="B38" s="41">
        <f>110+110+210</f>
        <v>430</v>
      </c>
      <c r="C38" s="41"/>
      <c r="D38" s="41"/>
      <c r="E38" s="41"/>
      <c r="F38" s="41"/>
      <c r="G38" s="41"/>
      <c r="H38" s="130"/>
      <c r="I38" s="130"/>
      <c r="J38" s="130"/>
      <c r="K38" s="123"/>
    </row>
    <row r="39" spans="1:11">
      <c r="A39" s="51" t="s">
        <v>138</v>
      </c>
      <c r="B39" s="41">
        <v>220</v>
      </c>
      <c r="C39" s="41"/>
      <c r="D39" s="41"/>
      <c r="E39" s="41"/>
      <c r="F39" s="41"/>
      <c r="G39" s="41"/>
      <c r="H39" s="130"/>
      <c r="I39" s="130"/>
      <c r="J39" s="130"/>
      <c r="K39" s="123"/>
    </row>
    <row r="40" spans="1:11">
      <c r="A40" s="51" t="s">
        <v>121</v>
      </c>
      <c r="B40" s="41">
        <f>26*110+200*5</f>
        <v>3860</v>
      </c>
      <c r="C40" s="41"/>
      <c r="D40" s="41"/>
      <c r="E40" s="41"/>
      <c r="F40" s="41"/>
      <c r="G40" s="41"/>
      <c r="H40" s="104"/>
      <c r="I40" s="104"/>
      <c r="J40" s="104"/>
      <c r="K40" s="102"/>
    </row>
    <row r="41" spans="1:11">
      <c r="A41" s="51" t="s">
        <v>122</v>
      </c>
      <c r="B41" s="41"/>
      <c r="C41" s="41">
        <f>130*5+40*26</f>
        <v>1690</v>
      </c>
      <c r="D41" s="41"/>
      <c r="E41" s="41"/>
      <c r="F41" s="41"/>
      <c r="G41" s="41"/>
      <c r="H41" s="104"/>
      <c r="I41" s="104"/>
      <c r="J41" s="104"/>
      <c r="K41" s="102"/>
    </row>
    <row r="42" spans="1:11">
      <c r="A42" s="51" t="s">
        <v>123</v>
      </c>
      <c r="B42" s="41"/>
      <c r="C42" s="103">
        <v>1897.42</v>
      </c>
      <c r="D42" s="41"/>
      <c r="E42" s="41"/>
      <c r="F42" s="41"/>
      <c r="G42" s="41"/>
      <c r="H42" s="110"/>
      <c r="I42" s="110"/>
      <c r="J42" s="110"/>
      <c r="K42" s="111"/>
    </row>
    <row r="43" spans="1:11">
      <c r="A43" s="51" t="s">
        <v>115</v>
      </c>
      <c r="B43" s="41"/>
      <c r="C43" s="41">
        <v>100</v>
      </c>
      <c r="D43" s="41"/>
      <c r="E43" s="41"/>
      <c r="F43" s="41"/>
      <c r="G43" s="41"/>
      <c r="H43" s="110"/>
      <c r="I43" s="110"/>
      <c r="J43" s="110"/>
      <c r="K43" s="111"/>
    </row>
    <row r="44" spans="1:11">
      <c r="A44" s="51" t="s">
        <v>69</v>
      </c>
      <c r="B44" s="41"/>
      <c r="C44" s="41">
        <v>1000</v>
      </c>
      <c r="D44" s="41"/>
      <c r="E44" s="41"/>
      <c r="F44" s="41"/>
      <c r="G44" s="41"/>
      <c r="H44" s="100"/>
      <c r="I44" s="100"/>
      <c r="J44" s="100"/>
      <c r="K44" s="101"/>
    </row>
    <row r="45" spans="1:11">
      <c r="A45" s="51" t="s">
        <v>77</v>
      </c>
      <c r="B45" s="41"/>
      <c r="C45" s="41">
        <v>1000</v>
      </c>
      <c r="D45" s="41"/>
      <c r="E45" s="41"/>
      <c r="F45" s="41"/>
      <c r="G45" s="41"/>
      <c r="H45" s="100"/>
      <c r="I45" s="100"/>
      <c r="J45" s="100"/>
      <c r="K45" s="101"/>
    </row>
    <row r="46" spans="1:11">
      <c r="A46" s="51" t="s">
        <v>111</v>
      </c>
      <c r="B46" s="41"/>
      <c r="C46" s="41">
        <v>1000</v>
      </c>
      <c r="D46" s="41"/>
      <c r="E46" s="41"/>
      <c r="F46" s="41"/>
      <c r="G46" s="41"/>
      <c r="H46" s="100"/>
      <c r="I46" s="100"/>
      <c r="J46" s="100"/>
      <c r="K46" s="101"/>
    </row>
    <row r="47" spans="1:11">
      <c r="A47" s="51" t="s">
        <v>116</v>
      </c>
      <c r="B47" s="41"/>
      <c r="C47" s="41">
        <v>61</v>
      </c>
      <c r="D47" s="41"/>
      <c r="E47" s="41"/>
      <c r="F47" s="41"/>
      <c r="G47" s="41"/>
      <c r="H47" s="100"/>
      <c r="I47" s="100"/>
      <c r="J47" s="100"/>
      <c r="K47" s="101"/>
    </row>
    <row r="48" spans="1:11">
      <c r="A48" s="51" t="s">
        <v>117</v>
      </c>
      <c r="B48" s="41"/>
      <c r="C48" s="41">
        <v>61</v>
      </c>
      <c r="D48" s="41"/>
      <c r="E48" s="41"/>
      <c r="F48" s="41"/>
      <c r="G48" s="41"/>
      <c r="H48" s="100"/>
      <c r="I48" s="100"/>
      <c r="J48" s="100"/>
      <c r="K48" s="101"/>
    </row>
    <row r="49" spans="1:11">
      <c r="A49" s="39" t="s">
        <v>112</v>
      </c>
      <c r="B49" s="41"/>
      <c r="C49" s="41">
        <v>340</v>
      </c>
      <c r="D49" s="41"/>
      <c r="E49" s="41"/>
      <c r="F49" s="41"/>
      <c r="G49" s="41"/>
      <c r="H49" s="100"/>
      <c r="I49" s="100"/>
      <c r="J49" s="100"/>
      <c r="K49" s="101"/>
    </row>
    <row r="50" spans="1:11">
      <c r="A50" s="39" t="s">
        <v>113</v>
      </c>
      <c r="B50" s="41"/>
      <c r="C50" s="41">
        <v>6.5</v>
      </c>
      <c r="D50" s="41"/>
      <c r="E50" s="41"/>
      <c r="F50" s="41"/>
      <c r="G50" s="41"/>
      <c r="H50" s="41"/>
      <c r="I50" s="41"/>
      <c r="J50" s="65"/>
      <c r="K50" s="66"/>
    </row>
    <row r="51" spans="1:11">
      <c r="A51" s="39" t="s">
        <v>130</v>
      </c>
      <c r="B51" s="41"/>
      <c r="C51" s="41">
        <f>250*0.22+250</f>
        <v>305</v>
      </c>
      <c r="D51" s="41"/>
      <c r="E51" s="41"/>
      <c r="F51" s="41"/>
      <c r="G51" s="41"/>
      <c r="H51" s="41"/>
      <c r="I51" s="41"/>
      <c r="J51" s="65"/>
      <c r="K51" s="66"/>
    </row>
    <row r="52" spans="1:11">
      <c r="A52" s="39" t="s">
        <v>5</v>
      </c>
      <c r="B52" s="48"/>
      <c r="C52" s="48">
        <v>50</v>
      </c>
      <c r="D52" s="48"/>
      <c r="E52" s="48"/>
      <c r="F52" s="48"/>
      <c r="G52" s="48"/>
      <c r="H52" s="48"/>
      <c r="J52" s="65"/>
      <c r="K52" s="66"/>
    </row>
    <row r="53" spans="1:11">
      <c r="A53" s="39" t="s">
        <v>9</v>
      </c>
      <c r="B53" s="48"/>
      <c r="C53" s="48">
        <v>50</v>
      </c>
      <c r="D53" s="48"/>
      <c r="E53" s="48"/>
      <c r="F53" s="48"/>
      <c r="G53" s="48"/>
      <c r="H53" s="48"/>
      <c r="J53" s="65"/>
      <c r="K53" s="66"/>
    </row>
    <row r="54" spans="1:11">
      <c r="A54" s="39" t="s">
        <v>6</v>
      </c>
      <c r="B54" s="48"/>
      <c r="C54" s="48">
        <v>200</v>
      </c>
      <c r="D54" s="48"/>
      <c r="E54" s="48"/>
      <c r="F54" s="48"/>
      <c r="G54" s="48"/>
      <c r="H54" s="48"/>
      <c r="J54" s="65"/>
      <c r="K54" s="66"/>
    </row>
    <row r="55" spans="1:11" ht="9.75" thickBot="1">
      <c r="A55" s="39" t="s">
        <v>78</v>
      </c>
      <c r="B55" s="52">
        <f>7760.92-5136.85</f>
        <v>2624.0699999999997</v>
      </c>
      <c r="C55" s="52"/>
      <c r="D55" s="48"/>
      <c r="E55" s="48"/>
      <c r="F55" s="48"/>
      <c r="G55" s="48"/>
      <c r="H55" s="48"/>
      <c r="J55" s="65"/>
      <c r="K55" s="66"/>
    </row>
    <row r="56" spans="1:11" s="54" customFormat="1" ht="9.75" thickTop="1">
      <c r="A56" s="44" t="s">
        <v>118</v>
      </c>
      <c r="B56" s="45">
        <f>SUM(B34:B55)</f>
        <v>7760.92</v>
      </c>
      <c r="C56" s="45">
        <f>SUM(C41:C55)</f>
        <v>7760.92</v>
      </c>
      <c r="D56" s="45"/>
      <c r="E56" s="45"/>
      <c r="F56" s="45"/>
      <c r="G56" s="45"/>
      <c r="H56" s="45"/>
      <c r="I56" s="45"/>
      <c r="J56" s="97"/>
      <c r="K56" s="98"/>
    </row>
    <row r="57" spans="1:11">
      <c r="A57" s="56"/>
      <c r="B57" s="57"/>
      <c r="C57" s="57"/>
      <c r="D57" s="57"/>
      <c r="E57" s="57"/>
      <c r="F57" s="57"/>
      <c r="G57" s="57"/>
      <c r="H57" s="57"/>
      <c r="I57" s="57"/>
      <c r="J57" s="58"/>
      <c r="K57" s="59"/>
    </row>
  </sheetData>
  <mergeCells count="10">
    <mergeCell ref="H38:K38"/>
    <mergeCell ref="H39:K39"/>
    <mergeCell ref="H42:K42"/>
    <mergeCell ref="H43:K43"/>
    <mergeCell ref="A4:K4"/>
    <mergeCell ref="B27:C27"/>
    <mergeCell ref="J27:K27"/>
    <mergeCell ref="A31:K31"/>
    <mergeCell ref="J35:K35"/>
    <mergeCell ref="H37:K37"/>
  </mergeCells>
  <pageMargins left="0.70866141732283472" right="0.70866141732283472" top="0.47" bottom="0.5699999999999999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CONSUNTIVO 2023</vt:lpstr>
      <vt:lpstr>incassi ruoli 2023 ordine data</vt:lpstr>
      <vt:lpstr>RUOLI DA INCASSARE</vt:lpstr>
      <vt:lpstr>sgravio ruoli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Daniela</cp:lastModifiedBy>
  <cp:lastPrinted>2025-05-28T06:54:04Z</cp:lastPrinted>
  <dcterms:created xsi:type="dcterms:W3CDTF">2015-03-13T10:26:38Z</dcterms:created>
  <dcterms:modified xsi:type="dcterms:W3CDTF">2025-05-28T06:54:25Z</dcterms:modified>
</cp:coreProperties>
</file>